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campo de beisbol sabaneta\"/>
    </mc:Choice>
  </mc:AlternateContent>
  <bookViews>
    <workbookView xWindow="0" yWindow="0" windowWidth="20490" windowHeight="7755" tabRatio="910" firstSheet="3" activeTab="3"/>
  </bookViews>
  <sheets>
    <sheet name="PRESUP.EDIF.TIPO A &quot;EL RIIITO&quot;" sheetId="16" state="hidden" r:id="rId1"/>
    <sheet name="PRES Comision" sheetId="4" state="hidden" r:id="rId2"/>
    <sheet name="PRES Comision PRECIO ANTIGUO" sheetId="15" state="hidden" r:id="rId3"/>
    <sheet name="Volumetria PLAY SABANETA" sheetId="27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\4" localSheetId="2">#REF!</definedName>
    <definedName name="\4">#REF!</definedName>
    <definedName name="\6" localSheetId="2">#REF!</definedName>
    <definedName name="\6">#REF!</definedName>
    <definedName name="\A" localSheetId="2">[1]Presup.!#REF!</definedName>
    <definedName name="\A" localSheetId="3">[1]Presup.!#REF!</definedName>
    <definedName name="\A">[1]Presup.!#REF!</definedName>
    <definedName name="\E" localSheetId="2">#REF!</definedName>
    <definedName name="\E">#REF!</definedName>
    <definedName name="\I" localSheetId="2">#REF!</definedName>
    <definedName name="\I">#REF!</definedName>
    <definedName name="\M" localSheetId="2">[1]Presup.!#REF!</definedName>
    <definedName name="\M" localSheetId="3">[1]Presup.!#REF!</definedName>
    <definedName name="\M">[1]Presup.!#REF!</definedName>
    <definedName name="\N" localSheetId="2">#REF!</definedName>
    <definedName name="\N">#REF!</definedName>
    <definedName name="\O" localSheetId="2">#REF!</definedName>
    <definedName name="\O">#REF!</definedName>
    <definedName name="\p" localSheetId="2">[2]PRESUPUESTO!#REF!</definedName>
    <definedName name="\p">[2]PRESUPUESTO!#REF!</definedName>
    <definedName name="\q" localSheetId="2">[2]PRESUPUESTO!#REF!</definedName>
    <definedName name="\q">[2]PRESUPUESTO!#REF!</definedName>
    <definedName name="\R" localSheetId="2">[1]Presup.!#REF!</definedName>
    <definedName name="\R" localSheetId="3">[1]Presup.!#REF!</definedName>
    <definedName name="\R">[1]Presup.!#REF!</definedName>
    <definedName name="\T" localSheetId="2">[1]Presup.!#REF!</definedName>
    <definedName name="\T" localSheetId="3">[1]Presup.!#REF!</definedName>
    <definedName name="\T">[1]Presup.!#REF!</definedName>
    <definedName name="\U" localSheetId="2">#REF!</definedName>
    <definedName name="\U">#REF!</definedName>
    <definedName name="\w" localSheetId="2">[2]PRESUPUESTO!#REF!</definedName>
    <definedName name="\w">[2]PRESUPUESTO!#REF!</definedName>
    <definedName name="\z" localSheetId="2">[2]PRESUPUESTO!#REF!</definedName>
    <definedName name="\z">[2]PRESUPUESTO!#REF!</definedName>
    <definedName name="_______________________________OP1">'[3]Mano Obra'!$D$12</definedName>
    <definedName name="_______________________________OP2">'[3]Mano Obra'!$D$14</definedName>
    <definedName name="_______________________________OP3">'[3]Mano Obra'!$D$15</definedName>
    <definedName name="_____________________________OP1">'[3]Mano Obra'!$D$12</definedName>
    <definedName name="_____________________________OP2">'[3]Mano Obra'!$D$14</definedName>
    <definedName name="_____________________________OP3">'[3]Mano Obra'!$D$15</definedName>
    <definedName name="___________________________OP1">'[3]Mano Obra'!$D$12</definedName>
    <definedName name="___________________________OP2">'[3]Mano Obra'!$D$14</definedName>
    <definedName name="___________________________OP3">'[3]Mano Obra'!$D$15</definedName>
    <definedName name="__________________________OP1">'[3]Mano Obra'!$D$12</definedName>
    <definedName name="__________________________OP2">'[3]Mano Obra'!$D$14</definedName>
    <definedName name="__________________________OP3">'[3]Mano Obra'!$D$15</definedName>
    <definedName name="_________________________OP1">'[3]Mano Obra'!$D$12</definedName>
    <definedName name="_________________________OP2">'[3]Mano Obra'!$D$14</definedName>
    <definedName name="_________________________OP3">'[3]Mano Obra'!$D$15</definedName>
    <definedName name="_______________________OP1">'[3]Mano Obra'!$D$12</definedName>
    <definedName name="_______________________OP2">'[3]Mano Obra'!$D$14</definedName>
    <definedName name="_______________________OP3">'[3]Mano Obra'!$D$15</definedName>
    <definedName name="_____________________OP1">'[3]Mano Obra'!$D$12</definedName>
    <definedName name="_____________________OP2">'[3]Mano Obra'!$D$14</definedName>
    <definedName name="_____________________OP3">'[3]Mano Obra'!$D$15</definedName>
    <definedName name="____________________OP1">'[3]Mano Obra'!$D$12</definedName>
    <definedName name="____________________OP2">'[3]Mano Obra'!$D$14</definedName>
    <definedName name="____________________OP3">'[3]Mano Obra'!$D$15</definedName>
    <definedName name="___________________OP1">'[3]Mano Obra'!$D$12</definedName>
    <definedName name="___________________OP2">'[3]Mano Obra'!$D$14</definedName>
    <definedName name="___________________OP3">'[3]Mano Obra'!$D$15</definedName>
    <definedName name="_________________OP1">'[3]Mano Obra'!$D$12</definedName>
    <definedName name="_________________OP2">'[3]Mano Obra'!$D$14</definedName>
    <definedName name="_________________OP3">'[3]Mano Obra'!$D$15</definedName>
    <definedName name="_______________OP1">'[3]Mano Obra'!$D$12</definedName>
    <definedName name="_______________OP2">'[3]Mano Obra'!$D$14</definedName>
    <definedName name="_______________OP3">'[3]Mano Obra'!$D$15</definedName>
    <definedName name="______________OP1">'[3]Mano Obra'!$D$12</definedName>
    <definedName name="______________OP2">'[3]Mano Obra'!$D$14</definedName>
    <definedName name="______________OP3">'[3]Mano Obra'!$D$15</definedName>
    <definedName name="_____________OP1">'[3]Mano Obra'!$D$12</definedName>
    <definedName name="_____________OP2">'[3]Mano Obra'!$D$14</definedName>
    <definedName name="_____________OP3">'[3]Mano Obra'!$D$15</definedName>
    <definedName name="___________CAL50" localSheetId="2">#REF!</definedName>
    <definedName name="___________CAL50">#REF!</definedName>
    <definedName name="___________mz125" localSheetId="2">#REF!</definedName>
    <definedName name="___________mz125">#REF!</definedName>
    <definedName name="___________MZ13" localSheetId="2">#REF!</definedName>
    <definedName name="___________MZ13">#REF!</definedName>
    <definedName name="___________MZ14" localSheetId="2">#REF!</definedName>
    <definedName name="___________MZ14">#REF!</definedName>
    <definedName name="___________MZ17" localSheetId="2">#REF!</definedName>
    <definedName name="___________MZ17">#REF!</definedName>
    <definedName name="___________OP1">'[3]Mano Obra'!$D$12</definedName>
    <definedName name="___________OP2">'[3]Mano Obra'!$D$14</definedName>
    <definedName name="___________OP3">'[3]Mano Obra'!$D$15</definedName>
    <definedName name="_________CAL50">[4]insumo!$D$11</definedName>
    <definedName name="_________hor210">'[5]anal term'!$G$1512</definedName>
    <definedName name="_________mz125" localSheetId="2">[4]Mezcla!#REF!</definedName>
    <definedName name="_________mz125" localSheetId="3">[4]Mezcla!#REF!</definedName>
    <definedName name="_________mz125">[4]Mezcla!#REF!</definedName>
    <definedName name="_________MZ13" localSheetId="2">[4]Mezcla!#REF!</definedName>
    <definedName name="_________MZ13" localSheetId="3">[4]Mezcla!#REF!</definedName>
    <definedName name="_________MZ13">[4]Mezcla!#REF!</definedName>
    <definedName name="_________MZ14" localSheetId="2">[4]Mezcla!#REF!</definedName>
    <definedName name="_________MZ14" localSheetId="3">[4]Mezcla!#REF!</definedName>
    <definedName name="_________MZ14">[4]Mezcla!#REF!</definedName>
    <definedName name="_________MZ17" localSheetId="2">[4]Mezcla!#REF!</definedName>
    <definedName name="_________MZ17" localSheetId="3">[4]Mezcla!#REF!</definedName>
    <definedName name="_________MZ17">[4]Mezcla!#REF!</definedName>
    <definedName name="_________OP1">'[3]Mano Obra'!$D$12</definedName>
    <definedName name="_________OP2">'[3]Mano Obra'!$D$14</definedName>
    <definedName name="_________OP3">'[3]Mano Obra'!$D$15</definedName>
    <definedName name="________CAL50" localSheetId="2">#REF!</definedName>
    <definedName name="________CAL50" localSheetId="3">#REF!</definedName>
    <definedName name="________CAL50">#REF!</definedName>
    <definedName name="________hor210">'[5]anal term'!$G$1512</definedName>
    <definedName name="________MZ1155" localSheetId="2">#REF!</definedName>
    <definedName name="________MZ1155">#REF!</definedName>
    <definedName name="________mz125" localSheetId="2">#REF!</definedName>
    <definedName name="________mz125" localSheetId="3">#REF!</definedName>
    <definedName name="________mz125">#REF!</definedName>
    <definedName name="________MZ13" localSheetId="2">#REF!</definedName>
    <definedName name="________MZ13" localSheetId="3">#REF!</definedName>
    <definedName name="________MZ13">#REF!</definedName>
    <definedName name="________MZ14" localSheetId="2">#REF!</definedName>
    <definedName name="________MZ14" localSheetId="3">#REF!</definedName>
    <definedName name="________MZ14">#REF!</definedName>
    <definedName name="________MZ17" localSheetId="2">#REF!</definedName>
    <definedName name="________MZ17" localSheetId="3">#REF!</definedName>
    <definedName name="________MZ17">#REF!</definedName>
    <definedName name="________OP1">'[3]Mano Obra'!$D$12</definedName>
    <definedName name="________OP2">'[3]Mano Obra'!$D$14</definedName>
    <definedName name="________OP3">'[3]Mano Obra'!$D$15</definedName>
    <definedName name="_______hor210">'[5]anal term'!$G$1512</definedName>
    <definedName name="_______MZ16" localSheetId="2">#REF!</definedName>
    <definedName name="_______MZ16">#REF!</definedName>
    <definedName name="_______OP1">'[3]Mano Obra'!$D$12</definedName>
    <definedName name="_______OP2">'[3]Mano Obra'!$D$14</definedName>
    <definedName name="_______OP3">'[3]Mano Obra'!$D$15</definedName>
    <definedName name="______CAL50" localSheetId="2">#REF!</definedName>
    <definedName name="______CAL50">#REF!</definedName>
    <definedName name="______hor210">'[5]anal term'!$G$1512</definedName>
    <definedName name="______MZ1155" localSheetId="2">#REF!</definedName>
    <definedName name="______MZ1155">#REF!</definedName>
    <definedName name="______mz125" localSheetId="2">#REF!</definedName>
    <definedName name="______mz125">#REF!</definedName>
    <definedName name="______MZ13" localSheetId="2">#REF!</definedName>
    <definedName name="______MZ13">#REF!</definedName>
    <definedName name="______MZ14" localSheetId="2">#REF!</definedName>
    <definedName name="______MZ14">#REF!</definedName>
    <definedName name="______MZ16" localSheetId="2">#REF!</definedName>
    <definedName name="______MZ16">#REF!</definedName>
    <definedName name="______MZ17" localSheetId="2">#REF!</definedName>
    <definedName name="______MZ17">#REF!</definedName>
    <definedName name="______OP1">'[3]Mano Obra'!$D$12</definedName>
    <definedName name="______OP2">'[3]Mano Obra'!$D$14</definedName>
    <definedName name="______OP3">'[3]Mano Obra'!$D$15</definedName>
    <definedName name="_____CAL50" localSheetId="2">#REF!</definedName>
    <definedName name="_____CAL50">#REF!</definedName>
    <definedName name="_____hor210" localSheetId="3">#REF!</definedName>
    <definedName name="_____hor210">'[5]anal term'!$G$1512</definedName>
    <definedName name="_____MZ1155" localSheetId="2">#REF!</definedName>
    <definedName name="_____MZ1155">#REF!</definedName>
    <definedName name="_____mz125" localSheetId="2">#REF!</definedName>
    <definedName name="_____mz125">#REF!</definedName>
    <definedName name="_____MZ13" localSheetId="2">#REF!</definedName>
    <definedName name="_____MZ13">#REF!</definedName>
    <definedName name="_____MZ14" localSheetId="2">#REF!</definedName>
    <definedName name="_____MZ14">#REF!</definedName>
    <definedName name="_____MZ16" localSheetId="2">#REF!</definedName>
    <definedName name="_____MZ16">#REF!</definedName>
    <definedName name="_____MZ17" localSheetId="2">#REF!</definedName>
    <definedName name="_____MZ17">#REF!</definedName>
    <definedName name="_____OP1">'[3]Mano Obra'!$D$12</definedName>
    <definedName name="_____OP2">'[3]Mano Obra'!$D$14</definedName>
    <definedName name="_____OP3">'[3]Mano Obra'!$D$15</definedName>
    <definedName name="____hor210">'[5]anal term'!$G$1512</definedName>
    <definedName name="____MZ1155" localSheetId="3">[6]Mezcla!$F$37</definedName>
    <definedName name="____MZ1155">[4]Mezcla!$F$37</definedName>
    <definedName name="____MZ16" localSheetId="2">#REF!</definedName>
    <definedName name="____MZ16" localSheetId="3">#REF!</definedName>
    <definedName name="____MZ16">#REF!</definedName>
    <definedName name="____OP1">'[3]Mano Obra'!$D$12</definedName>
    <definedName name="____OP2">'[3]Mano Obra'!$D$14</definedName>
    <definedName name="____OP3">'[3]Mano Obra'!$D$15</definedName>
    <definedName name="___CAL50">[6]insumo!$D$11</definedName>
    <definedName name="___HAC3">'[7]ANALISIS PARTIDAS CARRET.'!$H$564</definedName>
    <definedName name="___hor140" localSheetId="2">#REF!</definedName>
    <definedName name="___hor140" localSheetId="3">#REF!</definedName>
    <definedName name="___hor140">#REF!</definedName>
    <definedName name="___hor210">'[5]anal term'!$G$1512</definedName>
    <definedName name="___hor280">[8]Analisis!$D$63</definedName>
    <definedName name="___MZ1155" localSheetId="2">#REF!</definedName>
    <definedName name="___MZ1155" localSheetId="3">#REF!</definedName>
    <definedName name="___MZ1155">#REF!</definedName>
    <definedName name="___mz125" localSheetId="2">[6]Mezcla!#REF!</definedName>
    <definedName name="___mz125" localSheetId="3">[6]Mezcla!#REF!</definedName>
    <definedName name="___mz125">[6]Mezcla!#REF!</definedName>
    <definedName name="___MZ13" localSheetId="2">[6]Mezcla!#REF!</definedName>
    <definedName name="___MZ13" localSheetId="3">[6]Mezcla!#REF!</definedName>
    <definedName name="___MZ13">[6]Mezcla!#REF!</definedName>
    <definedName name="___MZ14" localSheetId="2">[6]Mezcla!#REF!</definedName>
    <definedName name="___MZ14" localSheetId="3">[6]Mezcla!#REF!</definedName>
    <definedName name="___MZ14">[6]Mezcla!#REF!</definedName>
    <definedName name="___MZ16" localSheetId="2">#REF!</definedName>
    <definedName name="___MZ16" localSheetId="3">#REF!</definedName>
    <definedName name="___MZ16">#REF!</definedName>
    <definedName name="___MZ17" localSheetId="2">[6]Mezcla!#REF!</definedName>
    <definedName name="___MZ17" localSheetId="3">[6]Mezcla!#REF!</definedName>
    <definedName name="___MZ17">[6]Mezcla!#REF!</definedName>
    <definedName name="___OP1">'[3]Mano Obra'!$D$12</definedName>
    <definedName name="___OP2">'[3]Mano Obra'!$D$14</definedName>
    <definedName name="___OP3">'[3]Mano Obra'!$D$15</definedName>
    <definedName name="___pu1" localSheetId="2">#REF!</definedName>
    <definedName name="___pu1" localSheetId="3">#REF!</definedName>
    <definedName name="___pu1">#REF!</definedName>
    <definedName name="___pu10" localSheetId="2">#REF!</definedName>
    <definedName name="___pu10" localSheetId="3">#REF!</definedName>
    <definedName name="___pu10">#REF!</definedName>
    <definedName name="___pu2" localSheetId="2">#REF!</definedName>
    <definedName name="___pu2" localSheetId="3">#REF!</definedName>
    <definedName name="___pu2">#REF!</definedName>
    <definedName name="___pu4">[9]Sheet4!$E:$E</definedName>
    <definedName name="___pu5">[9]Sheet5!$E:$E</definedName>
    <definedName name="___PU6" localSheetId="2">#REF!</definedName>
    <definedName name="___PU6" localSheetId="3">#REF!</definedName>
    <definedName name="___PU6">#REF!</definedName>
    <definedName name="___pu7" localSheetId="2">#REF!</definedName>
    <definedName name="___pu7" localSheetId="3">#REF!</definedName>
    <definedName name="___pu7">#REF!</definedName>
    <definedName name="___pu8" localSheetId="2">#REF!</definedName>
    <definedName name="___pu8" localSheetId="3">#REF!</definedName>
    <definedName name="___pu8">#REF!</definedName>
    <definedName name="___TC110" localSheetId="2">#REF!</definedName>
    <definedName name="___TC110">#REF!</definedName>
    <definedName name="___ZC1" localSheetId="2">#REF!</definedName>
    <definedName name="___ZC1">#REF!</definedName>
    <definedName name="___ZE1" localSheetId="2">#REF!</definedName>
    <definedName name="___ZE1">#REF!</definedName>
    <definedName name="___ZE2" localSheetId="2">#REF!</definedName>
    <definedName name="___ZE2">#REF!</definedName>
    <definedName name="___ZE3" localSheetId="2">#REF!</definedName>
    <definedName name="___ZE3">#REF!</definedName>
    <definedName name="___ZE4" localSheetId="2">#REF!</definedName>
    <definedName name="___ZE4">#REF!</definedName>
    <definedName name="___ZE5" localSheetId="2">#REF!</definedName>
    <definedName name="___ZE5">#REF!</definedName>
    <definedName name="___ZE6" localSheetId="2">#REF!</definedName>
    <definedName name="___ZE6">#REF!</definedName>
    <definedName name="__123Graph_A" localSheetId="2" hidden="1">[10]A!#REF!</definedName>
    <definedName name="__123Graph_A" localSheetId="3" hidden="1">[10]A!#REF!</definedName>
    <definedName name="__123Graph_A" hidden="1">[10]A!#REF!</definedName>
    <definedName name="__123Graph_B" localSheetId="2" hidden="1">[10]A!#REF!</definedName>
    <definedName name="__123Graph_B" localSheetId="3" hidden="1">[10]A!#REF!</definedName>
    <definedName name="__123Graph_B" hidden="1">[10]A!#REF!</definedName>
    <definedName name="__123Graph_C" localSheetId="2" hidden="1">[10]A!#REF!</definedName>
    <definedName name="__123Graph_C" localSheetId="3" hidden="1">[10]A!#REF!</definedName>
    <definedName name="__123Graph_C" hidden="1">[10]A!#REF!</definedName>
    <definedName name="__123Graph_D" localSheetId="2" hidden="1">[10]A!#REF!</definedName>
    <definedName name="__123Graph_D" localSheetId="3" hidden="1">[10]A!#REF!</definedName>
    <definedName name="__123Graph_D" hidden="1">[10]A!#REF!</definedName>
    <definedName name="__123Graph_E" localSheetId="2" hidden="1">[10]A!#REF!</definedName>
    <definedName name="__123Graph_E" localSheetId="3" hidden="1">[10]A!#REF!</definedName>
    <definedName name="__123Graph_E" hidden="1">[10]A!#REF!</definedName>
    <definedName name="__123Graph_F" localSheetId="2" hidden="1">[10]A!#REF!</definedName>
    <definedName name="__123Graph_F" localSheetId="3" hidden="1">[10]A!#REF!</definedName>
    <definedName name="__123Graph_F" hidden="1">[10]A!#REF!</definedName>
    <definedName name="__CAL50" localSheetId="2">#REF!</definedName>
    <definedName name="__CAL50" localSheetId="3">#REF!</definedName>
    <definedName name="__CAL50">#REF!</definedName>
    <definedName name="__F" localSheetId="3">[11]A!#REF!</definedName>
    <definedName name="__F">[11]A!#REF!</definedName>
    <definedName name="__hor140" localSheetId="2">#REF!</definedName>
    <definedName name="__hor140" localSheetId="3">#REF!</definedName>
    <definedName name="__hor140">#REF!</definedName>
    <definedName name="__hor210" localSheetId="3">#REF!</definedName>
    <definedName name="__hor210">'[5]anal term'!$G$1512</definedName>
    <definedName name="__hor280">[12]Analisis!$D$63</definedName>
    <definedName name="__IntlFixup" hidden="1">TRUE</definedName>
    <definedName name="__MZ1155" localSheetId="2">#REF!</definedName>
    <definedName name="__MZ1155" localSheetId="3">#REF!</definedName>
    <definedName name="__MZ1155">#REF!</definedName>
    <definedName name="__mz125" localSheetId="2">#REF!</definedName>
    <definedName name="__mz125" localSheetId="3">#REF!</definedName>
    <definedName name="__mz125">#REF!</definedName>
    <definedName name="__MZ13" localSheetId="2">#REF!</definedName>
    <definedName name="__MZ13" localSheetId="3">#REF!</definedName>
    <definedName name="__MZ13">#REF!</definedName>
    <definedName name="__MZ14" localSheetId="2">#REF!</definedName>
    <definedName name="__MZ14" localSheetId="3">#REF!</definedName>
    <definedName name="__MZ14">#REF!</definedName>
    <definedName name="__MZ16" localSheetId="2">#REF!</definedName>
    <definedName name="__MZ16" localSheetId="3">#REF!</definedName>
    <definedName name="__MZ16">#REF!</definedName>
    <definedName name="__MZ17" localSheetId="2">#REF!</definedName>
    <definedName name="__MZ17" localSheetId="3">#REF!</definedName>
    <definedName name="__MZ17">#REF!</definedName>
    <definedName name="__OP1">'[3]Mano Obra'!$D$12</definedName>
    <definedName name="__OP2">'[3]Mano Obra'!$D$14</definedName>
    <definedName name="__OP3">'[3]Mano Obra'!$D$15</definedName>
    <definedName name="__pu1" localSheetId="2">#REF!</definedName>
    <definedName name="__pu1" localSheetId="3">#REF!</definedName>
    <definedName name="__pu1">#REF!</definedName>
    <definedName name="__pu10" localSheetId="2">#REF!</definedName>
    <definedName name="__pu10" localSheetId="3">#REF!</definedName>
    <definedName name="__pu10">#REF!</definedName>
    <definedName name="__pu2" localSheetId="2">#REF!</definedName>
    <definedName name="__pu2" localSheetId="3">#REF!</definedName>
    <definedName name="__pu2">#REF!</definedName>
    <definedName name="__pu3" localSheetId="2">#REF!</definedName>
    <definedName name="__pu3" localSheetId="3">#REF!</definedName>
    <definedName name="__pu3">#REF!</definedName>
    <definedName name="__pu4">[13]Sheet4!$E:$E</definedName>
    <definedName name="__pu5">[13]Sheet5!$E:$E</definedName>
    <definedName name="__PU6" localSheetId="2">#REF!</definedName>
    <definedName name="__PU6" localSheetId="3">#REF!</definedName>
    <definedName name="__PU6">#REF!</definedName>
    <definedName name="__pu7" localSheetId="2">#REF!</definedName>
    <definedName name="__pu7" localSheetId="3">#REF!</definedName>
    <definedName name="__pu7">#REF!</definedName>
    <definedName name="__pu8" localSheetId="2">#REF!</definedName>
    <definedName name="__pu8" localSheetId="3">#REF!</definedName>
    <definedName name="__pu8">#REF!</definedName>
    <definedName name="__REALIZADO" localSheetId="2">[2]PRESUPUESTO!#REF!</definedName>
    <definedName name="__REALIZADO">[2]PRESUPUESTO!#REF!</definedName>
    <definedName name="__SUB1" localSheetId="2">[14]Análisis!#REF!</definedName>
    <definedName name="__SUB1" localSheetId="3">[14]Análisis!#REF!</definedName>
    <definedName name="__SUB1">[14]Análisis!#REF!</definedName>
    <definedName name="__TC110" localSheetId="2">#REF!</definedName>
    <definedName name="__TC110">#REF!</definedName>
    <definedName name="__TUB24">#REF!</definedName>
    <definedName name="__ZC1" localSheetId="2">#REF!</definedName>
    <definedName name="__ZC1">#REF!</definedName>
    <definedName name="__ZE1" localSheetId="2">#REF!</definedName>
    <definedName name="__ZE1">#REF!</definedName>
    <definedName name="__ZE2" localSheetId="2">#REF!</definedName>
    <definedName name="__ZE2">#REF!</definedName>
    <definedName name="__ZE3" localSheetId="2">#REF!</definedName>
    <definedName name="__ZE3">#REF!</definedName>
    <definedName name="__ZE4" localSheetId="2">#REF!</definedName>
    <definedName name="__ZE4">#REF!</definedName>
    <definedName name="__ZE5" localSheetId="2">#REF!</definedName>
    <definedName name="__ZE5">#REF!</definedName>
    <definedName name="__ZE6" localSheetId="2">#REF!</definedName>
    <definedName name="__ZE6">#REF!</definedName>
    <definedName name="_01_MOV_DE_TIERRA" localSheetId="2">#REF!</definedName>
    <definedName name="_01_MOV_DE_TIERRA">#REF!</definedName>
    <definedName name="_02_Hormigón" localSheetId="2">#REF!</definedName>
    <definedName name="_02_Hormigón">#REF!</definedName>
    <definedName name="_03_Verjas" localSheetId="2">#REF!</definedName>
    <definedName name="_03_Verjas">#REF!</definedName>
    <definedName name="_04_Pasarela" localSheetId="2">#REF!</definedName>
    <definedName name="_04_Pasarela">#REF!</definedName>
    <definedName name="_05_Inst_Sanit_Edif" localSheetId="2">#REF!</definedName>
    <definedName name="_05_Inst_Sanit_Edif">#REF!</definedName>
    <definedName name="_07_Mampostería" localSheetId="2">#REF!</definedName>
    <definedName name="_07_Mampostería">#REF!</definedName>
    <definedName name="_08_Techos" localSheetId="2">#REF!</definedName>
    <definedName name="_08_Techos">#REF!</definedName>
    <definedName name="_09_Revestimientos" localSheetId="2">#REF!</definedName>
    <definedName name="_09_Revestimientos">#REF!</definedName>
    <definedName name="_1" localSheetId="2">[15]A!#REF!</definedName>
    <definedName name="_1" localSheetId="3">[15]A!#REF!</definedName>
    <definedName name="_1">[15]A!#REF!</definedName>
    <definedName name="_1___MAT_ACERO" localSheetId="2">#REF!</definedName>
    <definedName name="_1___MAT_ACERO">#REF!</definedName>
    <definedName name="_1_0">'[16]ANÁLISIS DE COSTO EDIFICIOS'!#REF!</definedName>
    <definedName name="_10___PRES_PLAFONES" localSheetId="2">#REF!</definedName>
    <definedName name="_10___PRES_PLAFONES">#REF!</definedName>
    <definedName name="_10_Puertas" localSheetId="2">#REF!</definedName>
    <definedName name="_10_Puertas">#REF!</definedName>
    <definedName name="_10MAT_HORM._I" localSheetId="2">#REF!</definedName>
    <definedName name="_10MAT_HORM._I">#REF!</definedName>
    <definedName name="_11___PRES_REVEST." localSheetId="2">#REF!</definedName>
    <definedName name="_11___PRES_REVEST.">#REF!</definedName>
    <definedName name="_11MAT_MOVTO_TIERR" localSheetId="2">#REF!</definedName>
    <definedName name="_11MAT_MOVTO_TIERR">#REF!</definedName>
    <definedName name="_12___PRES_TOTAL" localSheetId="2">#REF!</definedName>
    <definedName name="_12___PRES_TOTAL">#REF!</definedName>
    <definedName name="_12_Ventanas" localSheetId="2">#REF!</definedName>
    <definedName name="_12_Ventanas">#REF!</definedName>
    <definedName name="_12MAT_PINTURA" localSheetId="2">#REF!</definedName>
    <definedName name="_12MAT_PINTURA">#REF!</definedName>
    <definedName name="_13___PRES_VENTANAS" localSheetId="2">#REF!</definedName>
    <definedName name="_13___PRES_VENTANAS">#REF!</definedName>
    <definedName name="_13_Pisos" localSheetId="2">#REF!</definedName>
    <definedName name="_13_Pisos">#REF!</definedName>
    <definedName name="_13MAT_PINTURAS" localSheetId="2">#REF!</definedName>
    <definedName name="_13MAT_PINTURAS">#REF!</definedName>
    <definedName name="_14__ANAL_REV.CER" localSheetId="2">#REF!</definedName>
    <definedName name="_14__ANAL_REV.CER">#REF!</definedName>
    <definedName name="_14_Plafond" localSheetId="2">#REF!</definedName>
    <definedName name="_14_Plafond">#REF!</definedName>
    <definedName name="_14MAT_PLAFONES" localSheetId="2">#REF!</definedName>
    <definedName name="_14MAT_PLAFONES">#REF!</definedName>
    <definedName name="_15__MAT_AGREGADOS" localSheetId="2">#REF!</definedName>
    <definedName name="_15__MAT_AGREGADOS">#REF!</definedName>
    <definedName name="_15_Ebanis_Edif" localSheetId="2">#REF!</definedName>
    <definedName name="_15_Ebanis_Edif">#REF!</definedName>
    <definedName name="_15MAT_REVEST." localSheetId="2">#REF!</definedName>
    <definedName name="_15MAT_REVEST.">#REF!</definedName>
    <definedName name="_16__MAT_BLOQUES" localSheetId="2">#REF!</definedName>
    <definedName name="_16__MAT_BLOQUES">#REF!</definedName>
    <definedName name="_17__MAT_CARP." localSheetId="2">#REF!</definedName>
    <definedName name="_17__MAT_CARP.">#REF!</definedName>
    <definedName name="_17_Acces_Edif" localSheetId="2">#REF!</definedName>
    <definedName name="_17_Acces_Edif">#REF!</definedName>
    <definedName name="_17MAT_VENTANAS" localSheetId="2">#REF!</definedName>
    <definedName name="_17MAT_VENTANAS">#REF!</definedName>
    <definedName name="_18__MAT_CEMENTOS" localSheetId="2">#REF!</definedName>
    <definedName name="_18__MAT_CEMENTOS">#REF!</definedName>
    <definedName name="_18_Inst_Sanit_Solar" localSheetId="2">#REF!</definedName>
    <definedName name="_18_Inst_Sanit_Solar">#REF!</definedName>
    <definedName name="_18OBRA_MANO" localSheetId="2">#REF!</definedName>
    <definedName name="_18OBRA_MANO">#REF!</definedName>
    <definedName name="_19__MAT_HORM._I" localSheetId="2">#REF!</definedName>
    <definedName name="_19__MAT_HORM._I">#REF!</definedName>
    <definedName name="_1ANAL_REV.CER" localSheetId="2">#REF!</definedName>
    <definedName name="_1ANAL_REV.CER">#REF!</definedName>
    <definedName name="_2___MAT_CERRAJ." localSheetId="2">#REF!</definedName>
    <definedName name="_2___MAT_CERRAJ.">#REF!</definedName>
    <definedName name="_20__MAT_MOVTO_TIERR" localSheetId="2">#REF!</definedName>
    <definedName name="_20__MAT_MOVTO_TIERR">#REF!</definedName>
    <definedName name="_20_Parqueos_Aceras" localSheetId="2">#REF!</definedName>
    <definedName name="_20_Parqueos_Aceras">#REF!</definedName>
    <definedName name="_20PRES_DESAGUES" localSheetId="2">#REF!</definedName>
    <definedName name="_20PRES_DESAGUES">#REF!</definedName>
    <definedName name="_21__MAT_PINTURA" localSheetId="2">#REF!</definedName>
    <definedName name="_21__MAT_PINTURA">#REF!</definedName>
    <definedName name="_21_Cisterna" localSheetId="2">#REF!</definedName>
    <definedName name="_21_Cisterna">#REF!</definedName>
    <definedName name="_22__MAT_PINTURAS" localSheetId="2">#REF!</definedName>
    <definedName name="_22__MAT_PINTURAS">#REF!</definedName>
    <definedName name="_22_Casetas" localSheetId="2">#REF!</definedName>
    <definedName name="_22_Casetas">#REF!</definedName>
    <definedName name="_22PRES_FINO" localSheetId="2">#REF!</definedName>
    <definedName name="_22PRES_FINO">#REF!</definedName>
    <definedName name="_23__MAT_PLAFONES" localSheetId="2">#REF!</definedName>
    <definedName name="_23__MAT_PLAFONES">#REF!</definedName>
    <definedName name="_23_Jardinería" localSheetId="2">#REF!</definedName>
    <definedName name="_23_Jardinería">#REF!</definedName>
    <definedName name="_24__MAT_REVEST." localSheetId="2">#REF!</definedName>
    <definedName name="_24__MAT_REVEST.">#REF!</definedName>
    <definedName name="_24PRES_HORMIGON" localSheetId="2">#REF!</definedName>
    <definedName name="_24PRES_HORMIGON">#REF!</definedName>
    <definedName name="_25__OBRA_MANO" localSheetId="2">#REF!</definedName>
    <definedName name="_25__OBRA_MANO">#REF!</definedName>
    <definedName name="_25_Estruct_Cont" localSheetId="2">#REF!</definedName>
    <definedName name="_25_Estruct_Cont">#REF!</definedName>
    <definedName name="_26_ANAL_REV.CER" localSheetId="2">#REF!</definedName>
    <definedName name="_26_ANAL_REV.CER">#REF!</definedName>
    <definedName name="_26PRES_I._SANIT." localSheetId="2">#REF!</definedName>
    <definedName name="_26PRES_I._SANIT.">#REF!</definedName>
    <definedName name="_27_MAT_ACERO" localSheetId="2">[17]Capilla!#REF!</definedName>
    <definedName name="_27_MAT_ACERO">[17]Capilla!#REF!</definedName>
    <definedName name="_28_Gastos_Grales" localSheetId="2">#REF!</definedName>
    <definedName name="_28_Gastos_Grales">#REF!</definedName>
    <definedName name="_28_MAT_AGREGADOS" localSheetId="2">#REF!</definedName>
    <definedName name="_28_MAT_AGREGADOS">#REF!</definedName>
    <definedName name="_28PRES_M._TIERRAS" localSheetId="2">#REF!</definedName>
    <definedName name="_28PRES_M._TIERRAS">#REF!</definedName>
    <definedName name="_29_MAT_BLOQUES" localSheetId="2">#REF!</definedName>
    <definedName name="_29_MAT_BLOQUES">#REF!</definedName>
    <definedName name="_3___MAT_VENTANAS" localSheetId="2">#REF!</definedName>
    <definedName name="_3___MAT_VENTANAS">#REF!</definedName>
    <definedName name="_30_MAT_CARP." localSheetId="2">#REF!</definedName>
    <definedName name="_30_MAT_CARP.">#REF!</definedName>
    <definedName name="_30PRES_MISCEL." localSheetId="2">#REF!</definedName>
    <definedName name="_30PRES_MISCEL.">#REF!</definedName>
    <definedName name="_31_MAT_CEMENTOS" localSheetId="2">#REF!</definedName>
    <definedName name="_31_MAT_CEMENTOS">#REF!</definedName>
    <definedName name="_32_MAT_CERRAJ." localSheetId="2">[17]Capilla!#REF!</definedName>
    <definedName name="_32_MAT_CERRAJ.">[17]Capilla!#REF!</definedName>
    <definedName name="_32PRES_MUROS" localSheetId="2">#REF!</definedName>
    <definedName name="_32PRES_MUROS">#REF!</definedName>
    <definedName name="_33_MAT_HORM._I" localSheetId="2">#REF!</definedName>
    <definedName name="_33_MAT_HORM._I">#REF!</definedName>
    <definedName name="_34_MAT_MOVTO_TIERR" localSheetId="2">#REF!</definedName>
    <definedName name="_34_MAT_MOVTO_TIERR">#REF!</definedName>
    <definedName name="_34PRES_PAÑETE" localSheetId="2">#REF!</definedName>
    <definedName name="_34PRES_PAÑETE">#REF!</definedName>
    <definedName name="_35_MAT_PINTURA" localSheetId="2">#REF!</definedName>
    <definedName name="_35_MAT_PINTURA">#REF!</definedName>
    <definedName name="_36_MAT_PINTURAS" localSheetId="2">#REF!</definedName>
    <definedName name="_36_MAT_PINTURAS">#REF!</definedName>
    <definedName name="_36PRES_PINTURAS" localSheetId="2">#REF!</definedName>
    <definedName name="_36PRES_PINTURAS">#REF!</definedName>
    <definedName name="_37_MAT_PLAFONES" localSheetId="2">#REF!</definedName>
    <definedName name="_37_MAT_PLAFONES">#REF!</definedName>
    <definedName name="_38_MAT_REVEST." localSheetId="2">#REF!</definedName>
    <definedName name="_38_MAT_REVEST.">#REF!</definedName>
    <definedName name="_38PRES_PISOS" localSheetId="2">#REF!</definedName>
    <definedName name="_38PRES_PISOS">#REF!</definedName>
    <definedName name="_39_MAT_VENTANAS" localSheetId="2">[17]Capilla!#REF!</definedName>
    <definedName name="_39_MAT_VENTANAS">[17]Capilla!#REF!</definedName>
    <definedName name="_3MAT_ACERO" localSheetId="2">#REF!</definedName>
    <definedName name="_3MAT_ACERO">#REF!</definedName>
    <definedName name="_4___PRES_DESAGUES" localSheetId="2">#REF!</definedName>
    <definedName name="_4___PRES_DESAGUES">#REF!</definedName>
    <definedName name="_40_OBRA_MANO" localSheetId="2">#REF!</definedName>
    <definedName name="_40_OBRA_MANO">#REF!</definedName>
    <definedName name="_40PRES_PLAFONES" localSheetId="2">#REF!</definedName>
    <definedName name="_40PRES_PLAFONES">#REF!</definedName>
    <definedName name="_41_PRES_DESAGUES" localSheetId="2">[17]Capilla!#REF!</definedName>
    <definedName name="_41_PRES_DESAGUES">[17]Capilla!#REF!</definedName>
    <definedName name="_42_PRES_FINO" localSheetId="2">[17]Capilla!#REF!</definedName>
    <definedName name="_42_PRES_FINO">[17]Capilla!#REF!</definedName>
    <definedName name="_42PRES_REVEST." localSheetId="2">#REF!</definedName>
    <definedName name="_42PRES_REVEST.">#REF!</definedName>
    <definedName name="_43_PRES_I._SANIT." localSheetId="2">[17]Capilla!#REF!</definedName>
    <definedName name="_43_PRES_I._SANIT.">[17]Capilla!#REF!</definedName>
    <definedName name="_44_PRES_MISCEL." localSheetId="2">[17]Capilla!#REF!</definedName>
    <definedName name="_44_PRES_MISCEL.">[17]Capilla!#REF!</definedName>
    <definedName name="_44PRES_TOTAL" localSheetId="2">#REF!</definedName>
    <definedName name="_44PRES_TOTAL">#REF!</definedName>
    <definedName name="_45_PRES_PINTURAS" localSheetId="2">[17]Capilla!#REF!</definedName>
    <definedName name="_45_PRES_PINTURAS">[17]Capilla!#REF!</definedName>
    <definedName name="_46_PRES_PISOS" localSheetId="2">[17]Capilla!#REF!</definedName>
    <definedName name="_46_PRES_PISOS">[17]Capilla!#REF!</definedName>
    <definedName name="_46PRES_VENTANAS" localSheetId="2">#REF!</definedName>
    <definedName name="_46PRES_VENTANAS">#REF!</definedName>
    <definedName name="_47_PRES_PLAFONES" localSheetId="2">[17]Capilla!#REF!</definedName>
    <definedName name="_47_PRES_PLAFONES">[17]Capilla!#REF!</definedName>
    <definedName name="_48_PRES_REVEST." localSheetId="2">[17]Capilla!#REF!</definedName>
    <definedName name="_48_PRES_REVEST.">[17]Capilla!#REF!</definedName>
    <definedName name="_49_PRES_TOTAL" localSheetId="2">[17]Capilla!#REF!</definedName>
    <definedName name="_49_PRES_TOTAL">[17]Capilla!#REF!</definedName>
    <definedName name="_4MAT_AGREGADOS" localSheetId="2">#REF!</definedName>
    <definedName name="_4MAT_AGREGADOS">#REF!</definedName>
    <definedName name="_5___PRES_FINO" localSheetId="2">#REF!</definedName>
    <definedName name="_5___PRES_FINO">#REF!</definedName>
    <definedName name="_50_PRES_VENTANAS" localSheetId="2">[17]Capilla!#REF!</definedName>
    <definedName name="_50_PRES_VENTANAS">[17]Capilla!#REF!</definedName>
    <definedName name="_5MAT_BLOQUES" localSheetId="2">#REF!</definedName>
    <definedName name="_5MAT_BLOQUES">#REF!</definedName>
    <definedName name="_6___PRES_I._SANIT." localSheetId="2">#REF!</definedName>
    <definedName name="_6___PRES_I._SANIT.">#REF!</definedName>
    <definedName name="_6MAT_CARP." localSheetId="2">#REF!</definedName>
    <definedName name="_6MAT_CARP.">#REF!</definedName>
    <definedName name="_7___PRES_MISCEL." localSheetId="2">#REF!</definedName>
    <definedName name="_7___PRES_MISCEL.">#REF!</definedName>
    <definedName name="_7MAT_CEMENTOS" localSheetId="2">#REF!</definedName>
    <definedName name="_7MAT_CEMENTOS">#REF!</definedName>
    <definedName name="_8___PRES_PINTURAS" localSheetId="2">#REF!</definedName>
    <definedName name="_8___PRES_PINTURAS">#REF!</definedName>
    <definedName name="_9___PRES_PISOS" localSheetId="2">#REF!</definedName>
    <definedName name="_9___PRES_PISOS">#REF!</definedName>
    <definedName name="_9MAT_CERRAJ." localSheetId="2">#REF!</definedName>
    <definedName name="_9MAT_CERRAJ.">#REF!</definedName>
    <definedName name="_C">'[16]ANÁLISIS DE COSTO EDIFICIOS'!#REF!</definedName>
    <definedName name="_CAL50" localSheetId="2">#REF!</definedName>
    <definedName name="_CAL50" localSheetId="3">#REF!</definedName>
    <definedName name="_CAL50">#REF!</definedName>
    <definedName name="_CTC220" localSheetId="2">#REF!</definedName>
    <definedName name="_CTC220" localSheetId="3">#REF!</definedName>
    <definedName name="_CTC220">#REF!</definedName>
    <definedName name="_F" localSheetId="2">[10]A!#REF!</definedName>
    <definedName name="_F" localSheetId="3">[10]A!#REF!</definedName>
    <definedName name="_F">[10]A!#REF!</definedName>
    <definedName name="_Fill" localSheetId="2" hidden="1">#REF!</definedName>
    <definedName name="_Fill" hidden="1">#REF!</definedName>
    <definedName name="_HAC3">#REF!</definedName>
    <definedName name="_hor140" localSheetId="2">#REF!</definedName>
    <definedName name="_hor140" localSheetId="3">#REF!</definedName>
    <definedName name="_hor140">#REF!</definedName>
    <definedName name="_hor210" localSheetId="3">#REF!</definedName>
    <definedName name="_hor210">'[5]anal term'!$G$1512</definedName>
    <definedName name="_hor280">[12]Analisis!$D$63</definedName>
    <definedName name="_k1" localSheetId="0">[18]Precios!$A$4:$F$1576</definedName>
    <definedName name="_k1">[19]Precios!$A$4:$F$1576</definedName>
    <definedName name="_k2">[20]Precios!$A$4:$F$1576</definedName>
    <definedName name="_k3" localSheetId="0">[18]Precios!$A$4:$F$1576</definedName>
    <definedName name="_k3">[19]Precios!$A$4:$F$1576</definedName>
    <definedName name="_Key1" localSheetId="2" hidden="1">#REF!</definedName>
    <definedName name="_Key1" localSheetId="3" hidden="1">#REF!</definedName>
    <definedName name="_Key1" hidden="1">#REF!</definedName>
    <definedName name="_Key2" localSheetId="2" hidden="1">#REF!</definedName>
    <definedName name="_Key2" localSheetId="3" hidden="1">#REF!</definedName>
    <definedName name="_Key2" hidden="1">#REF!</definedName>
    <definedName name="_MZ1155" localSheetId="2">#REF!</definedName>
    <definedName name="_MZ1155" localSheetId="3">#REF!</definedName>
    <definedName name="_MZ1155">#REF!</definedName>
    <definedName name="_mz125" localSheetId="2">#REF!</definedName>
    <definedName name="_mz125" localSheetId="3">#REF!</definedName>
    <definedName name="_mz125">#REF!</definedName>
    <definedName name="_MZ13" localSheetId="2">#REF!</definedName>
    <definedName name="_MZ13" localSheetId="3">#REF!</definedName>
    <definedName name="_MZ13">#REF!</definedName>
    <definedName name="_MZ14" localSheetId="2">#REF!</definedName>
    <definedName name="_MZ14" localSheetId="3">#REF!</definedName>
    <definedName name="_MZ14">#REF!</definedName>
    <definedName name="_MZ16" localSheetId="2">#REF!</definedName>
    <definedName name="_MZ16" localSheetId="3">#REF!</definedName>
    <definedName name="_MZ16">#REF!</definedName>
    <definedName name="_MZ17" localSheetId="2">#REF!</definedName>
    <definedName name="_MZ17" localSheetId="3">#REF!</definedName>
    <definedName name="_MZ17">#REF!</definedName>
    <definedName name="_o" localSheetId="2">#REF!</definedName>
    <definedName name="_o" localSheetId="3">#REF!</definedName>
    <definedName name="_o">#REF!</definedName>
    <definedName name="_OP1">'[3]Mano Obra'!$D$12</definedName>
    <definedName name="_OP2">'[3]Mano Obra'!$D$14</definedName>
    <definedName name="_OP3">'[3]Mano Obra'!$D$15</definedName>
    <definedName name="_Order1" hidden="1">255</definedName>
    <definedName name="_Order2" hidden="1">255</definedName>
    <definedName name="_PH140" localSheetId="2">#REF!</definedName>
    <definedName name="_PH140" localSheetId="3">#REF!</definedName>
    <definedName name="_PH140">#REF!</definedName>
    <definedName name="_PH160" localSheetId="2">#REF!</definedName>
    <definedName name="_PH160" localSheetId="3">#REF!</definedName>
    <definedName name="_PH160">#REF!</definedName>
    <definedName name="_PH180" localSheetId="2">#REF!</definedName>
    <definedName name="_PH180" localSheetId="3">#REF!</definedName>
    <definedName name="_PH180">#REF!</definedName>
    <definedName name="_PH210" localSheetId="2">#REF!</definedName>
    <definedName name="_PH210" localSheetId="3">#REF!</definedName>
    <definedName name="_PH210">#REF!</definedName>
    <definedName name="_PH240" localSheetId="2">#REF!</definedName>
    <definedName name="_PH240" localSheetId="3">#REF!</definedName>
    <definedName name="_PH240">#REF!</definedName>
    <definedName name="_PH250" localSheetId="2">#REF!</definedName>
    <definedName name="_PH250" localSheetId="3">#REF!</definedName>
    <definedName name="_PH250">#REF!</definedName>
    <definedName name="_PH260" localSheetId="2">#REF!</definedName>
    <definedName name="_PH260" localSheetId="3">#REF!</definedName>
    <definedName name="_PH260">#REF!</definedName>
    <definedName name="_PH280" localSheetId="2">#REF!</definedName>
    <definedName name="_PH280" localSheetId="3">#REF!</definedName>
    <definedName name="_PH280">#REF!</definedName>
    <definedName name="_PH300" localSheetId="2">#REF!</definedName>
    <definedName name="_PH300" localSheetId="3">#REF!</definedName>
    <definedName name="_PH300">#REF!</definedName>
    <definedName name="_PH315" localSheetId="2">#REF!</definedName>
    <definedName name="_PH315" localSheetId="3">#REF!</definedName>
    <definedName name="_PH315">#REF!</definedName>
    <definedName name="_PH350" localSheetId="2">#REF!</definedName>
    <definedName name="_PH350" localSheetId="3">#REF!</definedName>
    <definedName name="_PH350">#REF!</definedName>
    <definedName name="_PH400" localSheetId="2">#REF!</definedName>
    <definedName name="_PH400" localSheetId="3">#REF!</definedName>
    <definedName name="_PH400">#REF!</definedName>
    <definedName name="_pl1">[21]analisis!$G$2432</definedName>
    <definedName name="_pl12">[21]analisis!$G$2477</definedName>
    <definedName name="_pl316">[21]analisis!$G$2513</definedName>
    <definedName name="_pl38">[21]analisis!$G$2486</definedName>
    <definedName name="_PTC110" localSheetId="2">#REF!</definedName>
    <definedName name="_PTC110" localSheetId="3">#REF!</definedName>
    <definedName name="_PTC110">#REF!</definedName>
    <definedName name="_PTC220" localSheetId="2">#REF!</definedName>
    <definedName name="_PTC220" localSheetId="3">#REF!</definedName>
    <definedName name="_PTC220">#REF!</definedName>
    <definedName name="_pu1" localSheetId="2">#REF!</definedName>
    <definedName name="_pu1" localSheetId="3">#REF!</definedName>
    <definedName name="_pu1">#REF!</definedName>
    <definedName name="_pu10" localSheetId="2">#REF!</definedName>
    <definedName name="_pu10" localSheetId="3">#REF!</definedName>
    <definedName name="_pu10">#REF!</definedName>
    <definedName name="_pu2" localSheetId="2">#REF!</definedName>
    <definedName name="_pu2" localSheetId="3">#REF!</definedName>
    <definedName name="_pu2">#REF!</definedName>
    <definedName name="_PU3" localSheetId="2">#REF!</definedName>
    <definedName name="_PU3" localSheetId="3">#REF!</definedName>
    <definedName name="_PU3">#REF!</definedName>
    <definedName name="_pu4">[22]Sheet4!$E:$E</definedName>
    <definedName name="_pu5">[22]Sheet5!$E:$E</definedName>
    <definedName name="_PU6" localSheetId="2">#REF!</definedName>
    <definedName name="_PU6" localSheetId="3">#REF!</definedName>
    <definedName name="_PU6">#REF!</definedName>
    <definedName name="_pu7" localSheetId="2">#REF!</definedName>
    <definedName name="_pu7" localSheetId="3">#REF!</definedName>
    <definedName name="_pu7">#REF!</definedName>
    <definedName name="_pu8" localSheetId="2">#REF!</definedName>
    <definedName name="_pu8" localSheetId="3">#REF!</definedName>
    <definedName name="_pu8">#REF!</definedName>
    <definedName name="_Sort" localSheetId="2" hidden="1">#REF!</definedName>
    <definedName name="_Sort" localSheetId="3" hidden="1">#REF!</definedName>
    <definedName name="_Sort" hidden="1">#REF!</definedName>
    <definedName name="_SUB1" localSheetId="2">#REF!</definedName>
    <definedName name="_SUB1" localSheetId="3">#REF!</definedName>
    <definedName name="_SUB1">#REF!</definedName>
    <definedName name="_TC110" localSheetId="2">#REF!</definedName>
    <definedName name="_TC110" localSheetId="3">#REF!</definedName>
    <definedName name="_TC110">#REF!</definedName>
    <definedName name="_TC220" localSheetId="2">#REF!</definedName>
    <definedName name="_TC220" localSheetId="3">#REF!</definedName>
    <definedName name="_TC220">#REF!</definedName>
    <definedName name="_TUB24" localSheetId="2">#REF!</definedName>
    <definedName name="_TUB24" localSheetId="3">#REF!</definedName>
    <definedName name="_TUB24">#REF!</definedName>
    <definedName name="_TUB30">#REF!</definedName>
    <definedName name="_TUB36">#REF!</definedName>
    <definedName name="_TWS10">'[23]Analisis Detallado'!#REF!</definedName>
    <definedName name="_TWS12">'[23]Analisis Detallado'!#REF!</definedName>
    <definedName name="_TWS14">'[23]Analisis Detallado'!#REF!</definedName>
    <definedName name="_TWS16">'[23]Analisis Detallado'!#REF!</definedName>
    <definedName name="_TWS18">'[23]Analisis Detallado'!#REF!</definedName>
    <definedName name="_TWS8">'[23]Analisis Detallado'!#REF!</definedName>
    <definedName name="_VAR12">[24]Precio!$F$12</definedName>
    <definedName name="_VAR38">[24]Precio!$F$11</definedName>
    <definedName name="_ZC1" localSheetId="2">#REF!</definedName>
    <definedName name="_ZC1" localSheetId="3">#REF!</definedName>
    <definedName name="_ZC1">#REF!</definedName>
    <definedName name="_ZE1" localSheetId="2">#REF!</definedName>
    <definedName name="_ZE1" localSheetId="3">#REF!</definedName>
    <definedName name="_ZE1">#REF!</definedName>
    <definedName name="_ZE2" localSheetId="2">#REF!</definedName>
    <definedName name="_ZE2" localSheetId="3">#REF!</definedName>
    <definedName name="_ZE2">#REF!</definedName>
    <definedName name="_ZE3" localSheetId="2">#REF!</definedName>
    <definedName name="_ZE3" localSheetId="3">#REF!</definedName>
    <definedName name="_ZE3">#REF!</definedName>
    <definedName name="_ZE4" localSheetId="2">#REF!</definedName>
    <definedName name="_ZE4" localSheetId="3">#REF!</definedName>
    <definedName name="_ZE4">#REF!</definedName>
    <definedName name="_ZE5" localSheetId="2">#REF!</definedName>
    <definedName name="_ZE5" localSheetId="3">#REF!</definedName>
    <definedName name="_ZE5">#REF!</definedName>
    <definedName name="_ZE6" localSheetId="2">#REF!</definedName>
    <definedName name="_ZE6" localSheetId="3">#REF!</definedName>
    <definedName name="_ZE6">#REF!</definedName>
    <definedName name="A" localSheetId="2">[10]A!#REF!</definedName>
    <definedName name="a" localSheetId="3">#REF!</definedName>
    <definedName name="A">[10]A!#REF!</definedName>
    <definedName name="A_IMPRESIÓN_IM" localSheetId="2">#REF!</definedName>
    <definedName name="A_IMPRESIÓN_IM">#REF!</definedName>
    <definedName name="aa" localSheetId="2">#REF!</definedName>
    <definedName name="AA" localSheetId="3">'[25]MANO DE OBRA GENERAL'!$E$20</definedName>
    <definedName name="aa">#REF!</definedName>
    <definedName name="aa_2">"$#REF!.$B$109"</definedName>
    <definedName name="aa_3">"$#REF!.$B$109"</definedName>
    <definedName name="AAG">[24]Precio!$F$20</definedName>
    <definedName name="ABULT" localSheetId="2">#REF!</definedName>
    <definedName name="ABULT">#REF!</definedName>
    <definedName name="AC" localSheetId="2">#REF!</definedName>
    <definedName name="AC" localSheetId="3">[6]insumo!$D$4</definedName>
    <definedName name="AC">#REF!</definedName>
    <definedName name="aca.19.km">'[26]Analisis Unitarios'!$F$154</definedName>
    <definedName name="aca.1er.km">'[26]Analisis Unitarios'!$F$136</definedName>
    <definedName name="aca.20.km">'[26]Analisis Unitarios'!$F$155</definedName>
    <definedName name="aca.30.km">'[26]Analisis Unitarios'!$F$165</definedName>
    <definedName name="ACA_1" localSheetId="2">#REF!</definedName>
    <definedName name="ACA_1" localSheetId="3">#REF!</definedName>
    <definedName name="ACA_1">#REF!</definedName>
    <definedName name="ACA_2" localSheetId="2">#REF!</definedName>
    <definedName name="ACA_2" localSheetId="3">#REF!</definedName>
    <definedName name="ACA_2">#REF!</definedName>
    <definedName name="ACA_6" localSheetId="2">#REF!</definedName>
    <definedName name="ACA_6" localSheetId="3">#REF!</definedName>
    <definedName name="ACA_6">#REF!</definedName>
    <definedName name="ACA_7" localSheetId="2">#REF!</definedName>
    <definedName name="ACA_7" localSheetId="3">#REF!</definedName>
    <definedName name="ACA_7">#REF!</definedName>
    <definedName name="acarreo" localSheetId="2">'[27]Listado Equipos a utilizar'!#REF!</definedName>
    <definedName name="acarreo" localSheetId="3">'[27]Listado Equipos a utilizar'!#REF!</definedName>
    <definedName name="acarreo">'[27]Listado Equipos a utilizar'!#REF!</definedName>
    <definedName name="ACARREOADOQUIN" localSheetId="2">#REF!</definedName>
    <definedName name="ACARREOADOQUIN" localSheetId="3">#REF!</definedName>
    <definedName name="ACARREOADOQUIN">#REF!</definedName>
    <definedName name="ACARREOADOQUINCLASICO" localSheetId="2">#REF!</definedName>
    <definedName name="ACARREOADOQUINCLASICO" localSheetId="3">#REF!</definedName>
    <definedName name="ACARREOADOQUINCLASICO">#REF!</definedName>
    <definedName name="ACARREOADOQUINCOLONIAL" localSheetId="2">#REF!</definedName>
    <definedName name="ACARREOADOQUINCOLONIAL" localSheetId="3">#REF!</definedName>
    <definedName name="ACARREOADOQUINCOLONIAL">#REF!</definedName>
    <definedName name="ACARREOADOQUINMEDITERRANEO" localSheetId="2">#REF!</definedName>
    <definedName name="ACARREOADOQUINMEDITERRANEO" localSheetId="3">#REF!</definedName>
    <definedName name="ACARREOADOQUINMEDITERRANEO">#REF!</definedName>
    <definedName name="ACARREOADOQUINMEDITERRANEODIAMANTE" localSheetId="2">#REF!</definedName>
    <definedName name="ACARREOADOQUINMEDITERRANEODIAMANTE" localSheetId="3">#REF!</definedName>
    <definedName name="ACARREOADOQUINMEDITERRANEODIAMANTE">#REF!</definedName>
    <definedName name="ACARREOADOQUINOLYMPUS" localSheetId="2">#REF!</definedName>
    <definedName name="ACARREOADOQUINOLYMPUS" localSheetId="3">#REF!</definedName>
    <definedName name="ACARREOADOQUINOLYMPUS">#REF!</definedName>
    <definedName name="ACARREOBLINTEL6" localSheetId="2">#REF!</definedName>
    <definedName name="ACARREOBLINTEL6" localSheetId="3">#REF!</definedName>
    <definedName name="ACARREOBLINTEL6">#REF!</definedName>
    <definedName name="ACARREOBLINTEL6X8X8" localSheetId="2">#REF!</definedName>
    <definedName name="ACARREOBLINTEL6X8X8" localSheetId="3">#REF!</definedName>
    <definedName name="ACARREOBLINTEL6X8X8">#REF!</definedName>
    <definedName name="ACARREOBLINTEL8" localSheetId="2">#REF!</definedName>
    <definedName name="ACARREOBLINTEL8" localSheetId="3">#REF!</definedName>
    <definedName name="ACARREOBLINTEL8">#REF!</definedName>
    <definedName name="ACARREOBLINTEL8X8X8" localSheetId="2">#REF!</definedName>
    <definedName name="ACARREOBLINTEL8X8X8" localSheetId="3">#REF!</definedName>
    <definedName name="ACARREOBLINTEL8X8X8">#REF!</definedName>
    <definedName name="ACARREOBLOCK10" localSheetId="2">#REF!</definedName>
    <definedName name="ACARREOBLOCK10" localSheetId="3">#REF!</definedName>
    <definedName name="ACARREOBLOCK10">#REF!</definedName>
    <definedName name="ACARREOBLOCK12" localSheetId="2">#REF!</definedName>
    <definedName name="ACARREOBLOCK12" localSheetId="3">#REF!</definedName>
    <definedName name="ACARREOBLOCK12">#REF!</definedName>
    <definedName name="ACARREOBLOCK4" localSheetId="2">#REF!</definedName>
    <definedName name="ACARREOBLOCK4" localSheetId="3">#REF!</definedName>
    <definedName name="ACARREOBLOCK4">#REF!</definedName>
    <definedName name="ACARREOBLOCK5" localSheetId="2">#REF!</definedName>
    <definedName name="ACARREOBLOCK5" localSheetId="3">#REF!</definedName>
    <definedName name="ACARREOBLOCK5">#REF!</definedName>
    <definedName name="ACARREOBLOCK6" localSheetId="2">#REF!</definedName>
    <definedName name="ACARREOBLOCK6" localSheetId="3">#REF!</definedName>
    <definedName name="ACARREOBLOCK6">#REF!</definedName>
    <definedName name="ACARREOBLOCK8" localSheetId="2">#REF!</definedName>
    <definedName name="ACARREOBLOCK8" localSheetId="3">#REF!</definedName>
    <definedName name="ACARREOBLOCK8">#REF!</definedName>
    <definedName name="ACARREOBLOCKORN" localSheetId="2">#REF!</definedName>
    <definedName name="ACARREOBLOCKORN" localSheetId="3">#REF!</definedName>
    <definedName name="ACARREOBLOCKORN">#REF!</definedName>
    <definedName name="ACARREOBLOCKRUST4" localSheetId="2">#REF!</definedName>
    <definedName name="ACARREOBLOCKRUST4" localSheetId="3">#REF!</definedName>
    <definedName name="ACARREOBLOCKRUST4">#REF!</definedName>
    <definedName name="ACARREOBLOCKRUST8" localSheetId="2">#REF!</definedName>
    <definedName name="ACARREOBLOCKRUST8" localSheetId="3">#REF!</definedName>
    <definedName name="ACARREOBLOCKRUST8">#REF!</definedName>
    <definedName name="ACARREOBLOQUETECHO11X20X20GRIS" localSheetId="2">#REF!</definedName>
    <definedName name="ACARREOBLOQUETECHO11X20X20GRIS" localSheetId="3">#REF!</definedName>
    <definedName name="ACARREOBLOQUETECHO11X20X20GRIS">#REF!</definedName>
    <definedName name="ACARREOBLOQUETECHO15X60COLOR" localSheetId="2">#REF!</definedName>
    <definedName name="ACARREOBLOQUETECHO15X60COLOR" localSheetId="3">#REF!</definedName>
    <definedName name="ACARREOBLOQUETECHO15X60COLOR">#REF!</definedName>
    <definedName name="ACARREOBLOQUETECHO15X60GRIS" localSheetId="2">#REF!</definedName>
    <definedName name="ACARREOBLOQUETECHO15X60GRIS" localSheetId="3">#REF!</definedName>
    <definedName name="ACARREOBLOQUETECHO15X60GRIS">#REF!</definedName>
    <definedName name="ACARREOBLOVIGA6" localSheetId="2">#REF!</definedName>
    <definedName name="ACARREOBLOVIGA6" localSheetId="3">#REF!</definedName>
    <definedName name="ACARREOBLOVIGA6">#REF!</definedName>
    <definedName name="ACARREOBLOVIGA8" localSheetId="2">#REF!</definedName>
    <definedName name="ACARREOBLOVIGA8" localSheetId="3">#REF!</definedName>
    <definedName name="ACARREOBLOVIGA8">#REF!</definedName>
    <definedName name="ACARREOMOSAICOGRAVILLA30X30" localSheetId="2">#REF!</definedName>
    <definedName name="ACARREOMOSAICOGRAVILLA30X30" localSheetId="3">#REF!</definedName>
    <definedName name="ACARREOMOSAICOGRAVILLA30X30">#REF!</definedName>
    <definedName name="ACARREOPISOS" localSheetId="2">#REF!</definedName>
    <definedName name="ACARREOPISOS" localSheetId="3">#REF!</definedName>
    <definedName name="ACARREOPISOS">#REF!</definedName>
    <definedName name="ACARREOVIBRAZO30X30" localSheetId="2">#REF!</definedName>
    <definedName name="ACARREOVIBRAZO30X30" localSheetId="3">#REF!</definedName>
    <definedName name="ACARREOVIBRAZO30X30">#REF!</definedName>
    <definedName name="ACARREOVIBRAZO40X40" localSheetId="2">#REF!</definedName>
    <definedName name="ACARREOVIBRAZO40X40" localSheetId="3">#REF!</definedName>
    <definedName name="ACARREOVIBRAZO40X40">#REF!</definedName>
    <definedName name="ACARREOVIBRORUSTICO30X30" localSheetId="2">#REF!</definedName>
    <definedName name="ACARREOVIBRORUSTICO30X30" localSheetId="3">#REF!</definedName>
    <definedName name="ACARREOVIBRORUSTICO30X30">#REF!</definedName>
    <definedName name="ACARREOZOCALOS" localSheetId="2">#REF!</definedName>
    <definedName name="ACARREOZOCALOS" localSheetId="3">#REF!</definedName>
    <definedName name="ACARREOZOCALOS">#REF!</definedName>
    <definedName name="ACARREPTABLETA" localSheetId="2">#REF!</definedName>
    <definedName name="ACARREPTABLETA" localSheetId="3">#REF!</definedName>
    <definedName name="ACARREPTABLETA">#REF!</definedName>
    <definedName name="ACER1_">'[23]Analisis Detallado'!#REF!</definedName>
    <definedName name="ACER1_2_">'[23]Analisis Detallado'!#REF!</definedName>
    <definedName name="ACER3_4_">'[23]Analisis Detallado'!#REF!</definedName>
    <definedName name="ACER3_8_">'[23]Analisis Detallado'!#REF!</definedName>
    <definedName name="ACERA" localSheetId="2">#REF!</definedName>
    <definedName name="ACERA" localSheetId="3">#REF!</definedName>
    <definedName name="ACERA">#REF!</definedName>
    <definedName name="acera1" localSheetId="2">#REF!</definedName>
    <definedName name="acera1">#REF!</definedName>
    <definedName name="acera12" localSheetId="2">#REF!</definedName>
    <definedName name="acera12">#REF!</definedName>
    <definedName name="aceras" localSheetId="2">#REF!</definedName>
    <definedName name="aceras" localSheetId="3">#REF!</definedName>
    <definedName name="aceras">#REF!</definedName>
    <definedName name="acero" localSheetId="2">#REF!</definedName>
    <definedName name="acero" localSheetId="3">#REF!</definedName>
    <definedName name="acero">#REF!</definedName>
    <definedName name="Acero_1">#N/A</definedName>
    <definedName name="Acero_1_2_____Grado_40">[28]Insumos!$B$6:$D$6</definedName>
    <definedName name="Acero_1_4______Grado_40">[28]Insumos!$B$7:$D$7</definedName>
    <definedName name="Acero_2">#N/A</definedName>
    <definedName name="Acero_3">#N/A</definedName>
    <definedName name="Acero_3_4__1_____Grado_40">[28]Insumos!$B$8:$D$8</definedName>
    <definedName name="Acero_3_8______Grado_40">[28]Insumos!$B$9:$D$9</definedName>
    <definedName name="Acero_QQ" localSheetId="2">#REF!</definedName>
    <definedName name="Acero_QQ">#REF!</definedName>
    <definedName name="acero1" localSheetId="2">#REF!</definedName>
    <definedName name="acero1" localSheetId="3">#REF!</definedName>
    <definedName name="acero1">#REF!</definedName>
    <definedName name="ACERO1_">'[23]Analisis Detallado'!#REF!</definedName>
    <definedName name="ACERO1_2_">'[23]Analisis Detallado'!#REF!</definedName>
    <definedName name="ACERO1_4_">'[23]Analisis Detallado'!#REF!</definedName>
    <definedName name="ACERO12" localSheetId="2">#REF!</definedName>
    <definedName name="ACERO12" localSheetId="3">#REF!</definedName>
    <definedName name="ACERO12">#REF!</definedName>
    <definedName name="ACERO1225" localSheetId="2">#REF!</definedName>
    <definedName name="ACERO1225" localSheetId="3">#REF!</definedName>
    <definedName name="ACERO1225">#REF!</definedName>
    <definedName name="ACERO14" localSheetId="2">#REF!</definedName>
    <definedName name="ACERO14" localSheetId="3">#REF!</definedName>
    <definedName name="ACERO14">#REF!</definedName>
    <definedName name="acero2" localSheetId="2">#REF!</definedName>
    <definedName name="acero2">#REF!</definedName>
    <definedName name="ACERO3_4_">'[23]Analisis Detallado'!#REF!</definedName>
    <definedName name="ACERO3_8_">'[23]Analisis Detallado'!#REF!</definedName>
    <definedName name="ACERO34" localSheetId="2">#REF!</definedName>
    <definedName name="ACERO34" localSheetId="3">#REF!</definedName>
    <definedName name="ACERO34">#REF!</definedName>
    <definedName name="ACERO38" localSheetId="2">#REF!</definedName>
    <definedName name="ACERO38" localSheetId="3">#REF!</definedName>
    <definedName name="ACERO38">#REF!</definedName>
    <definedName name="ACERO3825" localSheetId="2">#REF!</definedName>
    <definedName name="ACERO3825" localSheetId="3">#REF!</definedName>
    <definedName name="ACERO3825">#REF!</definedName>
    <definedName name="ACERO60">[29]Mat!$D$15</definedName>
    <definedName name="ACERO601" localSheetId="2">#REF!</definedName>
    <definedName name="ACERO601" localSheetId="3">#REF!</definedName>
    <definedName name="ACERO601">#REF!</definedName>
    <definedName name="ACERO6012" localSheetId="2">#REF!</definedName>
    <definedName name="ACERO6012" localSheetId="3">#REF!</definedName>
    <definedName name="ACERO6012">#REF!</definedName>
    <definedName name="ACERO601225" localSheetId="2">#REF!</definedName>
    <definedName name="ACERO601225" localSheetId="3">#REF!</definedName>
    <definedName name="ACERO601225">#REF!</definedName>
    <definedName name="ACERO6034" localSheetId="2">#REF!</definedName>
    <definedName name="ACERO6034" localSheetId="3">#REF!</definedName>
    <definedName name="ACERO6034">#REF!</definedName>
    <definedName name="ACERO6035" localSheetId="2">#REF!</definedName>
    <definedName name="ACERO6035">#REF!</definedName>
    <definedName name="ACERO6038" localSheetId="2">#REF!</definedName>
    <definedName name="ACERO6038" localSheetId="3">#REF!</definedName>
    <definedName name="ACERO6038">#REF!</definedName>
    <definedName name="ACERO603825" localSheetId="2">#REF!</definedName>
    <definedName name="ACERO603825" localSheetId="3">#REF!</definedName>
    <definedName name="ACERO603825">#REF!</definedName>
    <definedName name="acerog40">[30]MATERIALES!$G$7</definedName>
    <definedName name="aceroi" localSheetId="2">#REF!</definedName>
    <definedName name="aceroi" localSheetId="3">#REF!</definedName>
    <definedName name="aceroi">#REF!</definedName>
    <definedName name="aceroii" localSheetId="2">#REF!</definedName>
    <definedName name="aceroii" localSheetId="3">#REF!</definedName>
    <definedName name="aceroii">#REF!</definedName>
    <definedName name="aceromalla" localSheetId="2">#REF!</definedName>
    <definedName name="aceromalla" localSheetId="3">#REF!</definedName>
    <definedName name="aceromalla">#REF!</definedName>
    <definedName name="ACEROQQ" localSheetId="2">#REF!</definedName>
    <definedName name="ACEROQQ">#REF!</definedName>
    <definedName name="ACOMALTATENSIONCONTRA" localSheetId="2">#REF!</definedName>
    <definedName name="ACOMALTATENSIONCONTRA" localSheetId="3">#REF!</definedName>
    <definedName name="ACOMALTATENSIONCONTRA">#REF!</definedName>
    <definedName name="ACOMDEPLANTANUEAEQUIPO800ACONTRA" localSheetId="2">#REF!</definedName>
    <definedName name="ACOMDEPLANTANUEAEQUIPO800ACONTRA" localSheetId="3">#REF!</definedName>
    <definedName name="ACOMDEPLANTANUEAEQUIPO800ACONTRA">#REF!</definedName>
    <definedName name="ACOMDESDEEQUIPOAPANELAA" localSheetId="2">#REF!</definedName>
    <definedName name="ACOMDESDEEQUIPOAPANELAA" localSheetId="3">#REF!</definedName>
    <definedName name="ACOMDESDEEQUIPOAPANELAA">#REF!</definedName>
    <definedName name="ACOMELEC" localSheetId="2">#REF!</definedName>
    <definedName name="ACOMELEC" localSheetId="3">#REF!</definedName>
    <definedName name="ACOMELEC">#REF!</definedName>
    <definedName name="ACOMEQUIPOAPANELBOMBACONTRA" localSheetId="2">#REF!</definedName>
    <definedName name="ACOMEQUIPOAPANELBOMBACONTRA" localSheetId="3">#REF!</definedName>
    <definedName name="ACOMEQUIPOAPANELBOMBACONTRA">#REF!</definedName>
    <definedName name="ACOMEQUIPOAPANELLUCESPARQCONTRA" localSheetId="2">#REF!</definedName>
    <definedName name="ACOMEQUIPOAPANELLUCESPARQCONTRA" localSheetId="3">#REF!</definedName>
    <definedName name="ACOMEQUIPOAPANELLUCESPARQCONTRA">#REF!</definedName>
    <definedName name="ACOMPRIDEPOSTEATRANSF750CONTRA" localSheetId="2">#REF!</definedName>
    <definedName name="ACOMPRIDEPOSTEATRANSF750CONTRA" localSheetId="3">#REF!</definedName>
    <definedName name="ACOMPRIDEPOSTEATRANSF750CONTRA">#REF!</definedName>
    <definedName name="ACOMSECDEEQUIPOAPANLUCESYTC" localSheetId="2">#REF!</definedName>
    <definedName name="ACOMSECDEEQUIPOAPANLUCESYTC" localSheetId="3">#REF!</definedName>
    <definedName name="ACOMSECDEEQUIPOAPANLUCESYTC">#REF!</definedName>
    <definedName name="ACOMSECDEPLANUEAEQUI800CONTRA" localSheetId="2">#REF!</definedName>
    <definedName name="ACOMSECDEPLANUEAEQUI800CONTRA" localSheetId="3">#REF!</definedName>
    <definedName name="ACOMSECDEPLANUEAEQUI800CONTRA">#REF!</definedName>
    <definedName name="ACOMSECDETRANSF750AREGBCONTRA" localSheetId="2">#REF!</definedName>
    <definedName name="ACOMSECDETRANSF750AREGBCONTRA" localSheetId="3">#REF!</definedName>
    <definedName name="ACOMSECDETRANSF750AREGBCONTRA">#REF!</definedName>
    <definedName name="ACOMSECTRANSFAEQUIPOCONTRA" localSheetId="2">#REF!</definedName>
    <definedName name="ACOMSECTRANSFAEQUIPOCONTRA" localSheetId="3">#REF!</definedName>
    <definedName name="ACOMSECTRANSFAEQUIPOCONTRA">#REF!</definedName>
    <definedName name="Actividad" localSheetId="2">#REF!</definedName>
    <definedName name="Actividad">#REF!</definedName>
    <definedName name="ACTU">'[16]ANÁLISIS DE COSTO EDIFICIOS'!#REF!</definedName>
    <definedName name="ACUM" localSheetId="2">[15]A!#REF!</definedName>
    <definedName name="ACUM" localSheetId="3">[15]A!#REF!</definedName>
    <definedName name="ACUM">[15]A!#REF!</definedName>
    <definedName name="ADAMIOSIN" localSheetId="2">#REF!</definedName>
    <definedName name="ADAMIOSIN" localSheetId="3">[6]Mezcla!#REF!</definedName>
    <definedName name="ADAMIOSIN">#REF!</definedName>
    <definedName name="ADAPTADOR_HEM_PVC_1" localSheetId="2">#REF!</definedName>
    <definedName name="ADAPTADOR_HEM_PVC_1">#REF!</definedName>
    <definedName name="ADAPTADOR_HEM_PVC_12" localSheetId="2">#REF!</definedName>
    <definedName name="ADAPTADOR_HEM_PVC_12">#REF!</definedName>
    <definedName name="ADAPTADOR_HEM_PVC_34" localSheetId="2">#REF!</definedName>
    <definedName name="ADAPTADOR_HEM_PVC_34">#REF!</definedName>
    <definedName name="ADAPTADOR_MAC_PVC_1" localSheetId="2">#REF!</definedName>
    <definedName name="ADAPTADOR_MAC_PVC_1">#REF!</definedName>
    <definedName name="ADAPTADOR_MAC_PVC_12" localSheetId="2">#REF!</definedName>
    <definedName name="ADAPTADOR_MAC_PVC_12">#REF!</definedName>
    <definedName name="ADAPTADOR_MAC_PVC_34" localSheetId="2">#REF!</definedName>
    <definedName name="ADAPTADOR_MAC_PVC_34">#REF!</definedName>
    <definedName name="ADAPTCPVCH12" localSheetId="2">#REF!</definedName>
    <definedName name="ADAPTCPVCH12" localSheetId="3">#REF!</definedName>
    <definedName name="ADAPTCPVCH12">#REF!</definedName>
    <definedName name="ADAPTCPVCH34" localSheetId="2">#REF!</definedName>
    <definedName name="ADAPTCPVCH34" localSheetId="3">#REF!</definedName>
    <definedName name="ADAPTCPVCH34">#REF!</definedName>
    <definedName name="ADAPTCPVCM12" localSheetId="2">#REF!</definedName>
    <definedName name="ADAPTCPVCM12" localSheetId="3">#REF!</definedName>
    <definedName name="ADAPTCPVCM12">#REF!</definedName>
    <definedName name="ADAPTCPVCM34" localSheetId="2">#REF!</definedName>
    <definedName name="ADAPTCPVCM34" localSheetId="3">#REF!</definedName>
    <definedName name="ADAPTCPVCM34">#REF!</definedName>
    <definedName name="ADAPTPVCH1" localSheetId="2">#REF!</definedName>
    <definedName name="ADAPTPVCH1" localSheetId="3">#REF!</definedName>
    <definedName name="ADAPTPVCH1">#REF!</definedName>
    <definedName name="ADAPTPVCH112" localSheetId="2">#REF!</definedName>
    <definedName name="ADAPTPVCH112" localSheetId="3">#REF!</definedName>
    <definedName name="ADAPTPVCH112">#REF!</definedName>
    <definedName name="ADAPTPVCH12" localSheetId="2">#REF!</definedName>
    <definedName name="ADAPTPVCH12" localSheetId="3">#REF!</definedName>
    <definedName name="ADAPTPVCH12">#REF!</definedName>
    <definedName name="ADAPTPVCH2" localSheetId="2">#REF!</definedName>
    <definedName name="ADAPTPVCH2" localSheetId="3">#REF!</definedName>
    <definedName name="ADAPTPVCH2">#REF!</definedName>
    <definedName name="ADAPTPVCH3" localSheetId="2">#REF!</definedName>
    <definedName name="ADAPTPVCH3" localSheetId="3">#REF!</definedName>
    <definedName name="ADAPTPVCH3">#REF!</definedName>
    <definedName name="ADAPTPVCH34" localSheetId="2">#REF!</definedName>
    <definedName name="ADAPTPVCH34" localSheetId="3">#REF!</definedName>
    <definedName name="ADAPTPVCH34">#REF!</definedName>
    <definedName name="ADAPTPVCH4" localSheetId="2">#REF!</definedName>
    <definedName name="ADAPTPVCH4" localSheetId="3">#REF!</definedName>
    <definedName name="ADAPTPVCH4">#REF!</definedName>
    <definedName name="ADAPTPVCH6" localSheetId="2">#REF!</definedName>
    <definedName name="ADAPTPVCH6" localSheetId="3">#REF!</definedName>
    <definedName name="ADAPTPVCH6">#REF!</definedName>
    <definedName name="ADAPTPVCM1" localSheetId="2">#REF!</definedName>
    <definedName name="ADAPTPVCM1" localSheetId="3">#REF!</definedName>
    <definedName name="ADAPTPVCM1">#REF!</definedName>
    <definedName name="ADAPTPVCM112" localSheetId="2">#REF!</definedName>
    <definedName name="ADAPTPVCM112" localSheetId="3">#REF!</definedName>
    <definedName name="ADAPTPVCM112">#REF!</definedName>
    <definedName name="ADAPTPVCM12" localSheetId="2">#REF!</definedName>
    <definedName name="ADAPTPVCM12" localSheetId="3">#REF!</definedName>
    <definedName name="ADAPTPVCM12">#REF!</definedName>
    <definedName name="ADAPTPVCM2" localSheetId="2">#REF!</definedName>
    <definedName name="ADAPTPVCM2" localSheetId="3">#REF!</definedName>
    <definedName name="ADAPTPVCM2">#REF!</definedName>
    <definedName name="ADAPTPVCM3" localSheetId="2">#REF!</definedName>
    <definedName name="ADAPTPVCM3" localSheetId="3">#REF!</definedName>
    <definedName name="ADAPTPVCM3">#REF!</definedName>
    <definedName name="ADAPTPVCM34" localSheetId="2">#REF!</definedName>
    <definedName name="ADAPTPVCM34" localSheetId="3">#REF!</definedName>
    <definedName name="ADAPTPVCM34">#REF!</definedName>
    <definedName name="ADAPTPVCM4" localSheetId="2">#REF!</definedName>
    <definedName name="ADAPTPVCM4" localSheetId="3">#REF!</definedName>
    <definedName name="ADAPTPVCM4">#REF!</definedName>
    <definedName name="ADAPTPVCM6" localSheetId="2">#REF!</definedName>
    <definedName name="ADAPTPVCM6" localSheetId="3">#REF!</definedName>
    <definedName name="ADAPTPVCM6">#REF!</definedName>
    <definedName name="ADER" localSheetId="2">#REF!</definedName>
    <definedName name="ADER" localSheetId="3">#REF!</definedName>
    <definedName name="ADER">#REF!</definedName>
    <definedName name="ADHERENCIA" localSheetId="2">#REF!</definedName>
    <definedName name="ADHERENCIA" localSheetId="3">#REF!</definedName>
    <definedName name="ADHERENCIA">#REF!</definedName>
    <definedName name="ADICIONAL">#N/A</definedName>
    <definedName name="ADITIVO" localSheetId="2">#REF!</definedName>
    <definedName name="ADITIVO" localSheetId="3">#REF!</definedName>
    <definedName name="ADITIVO">#REF!</definedName>
    <definedName name="ADITIVO_IMPERMEABILIZANTE" localSheetId="2">#REF!</definedName>
    <definedName name="ADITIVO_IMPERMEABILIZANTE">#REF!</definedName>
    <definedName name="adm">'[31]Resumen Precio Equipos'!$C$28</definedName>
    <definedName name="adm.a" localSheetId="2" hidden="1">'[32]ANALISIS STO DGO'!#REF!</definedName>
    <definedName name="adm.a" localSheetId="3" hidden="1">'[32]ANALISIS STO DGO'!#REF!</definedName>
    <definedName name="adm.a" hidden="1">'[32]ANALISIS STO DGO'!#REF!</definedName>
    <definedName name="ADMBL" localSheetId="2" hidden="1">'[32]ANALISIS STO DGO'!#REF!</definedName>
    <definedName name="ADMBL" localSheetId="3" hidden="1">'[32]ANALISIS STO DGO'!#REF!</definedName>
    <definedName name="ADMBL" hidden="1">'[32]ANALISIS STO DGO'!#REF!</definedName>
    <definedName name="ADMINISTRATIVOS" localSheetId="2">#REF!</definedName>
    <definedName name="ADMINISTRATIVOS" localSheetId="3">#REF!</definedName>
    <definedName name="ADMINISTRATIVOS">#REF!</definedName>
    <definedName name="Adoquín_Mediterráneo_Gris">[28]Insumos!$B$156:$D$156</definedName>
    <definedName name="AG">[24]Precio!$F$21</definedName>
    <definedName name="Agregado" localSheetId="2">#REF!</definedName>
    <definedName name="Agregado" localSheetId="3">#REF!</definedName>
    <definedName name="Agregado">#REF!</definedName>
    <definedName name="Agregado_2">#N/A</definedName>
    <definedName name="Agregado_3">#N/A</definedName>
    <definedName name="Agregados">[33]Materiales!$B$4</definedName>
    <definedName name="Agregados_Hormigon">[34]Materiales!$B$5</definedName>
    <definedName name="agricola" localSheetId="2">'[27]Listado Equipos a utilizar'!#REF!</definedName>
    <definedName name="agricola" localSheetId="3">'[27]Listado Equipos a utilizar'!#REF!</definedName>
    <definedName name="agricola">'[27]Listado Equipos a utilizar'!#REF!</definedName>
    <definedName name="Agua" localSheetId="2">#REF!</definedName>
    <definedName name="AGUA" localSheetId="0">'[23]Analisis Detallado'!#REF!</definedName>
    <definedName name="Agua" localSheetId="3">#REF!</definedName>
    <definedName name="Agua">#REF!</definedName>
    <definedName name="Agua_1">#N/A</definedName>
    <definedName name="Agua_2">#N/A</definedName>
    <definedName name="Agua_3">#N/A</definedName>
    <definedName name="AGUAGL" localSheetId="3">'[35]MATERIALES LISTADO'!$D$8</definedName>
    <definedName name="AGUAGL">'[36]MATERIALES LISTADO'!$D$8</definedName>
    <definedName name="aguarras" localSheetId="2">#REF!</definedName>
    <definedName name="aguarras" localSheetId="3">#REF!</definedName>
    <definedName name="aguarras">#REF!</definedName>
    <definedName name="AL" localSheetId="2">#REF!</definedName>
    <definedName name="AL" localSheetId="3">#REF!</definedName>
    <definedName name="AL">#REF!</definedName>
    <definedName name="AL_ELEC_No10" localSheetId="2">#REF!</definedName>
    <definedName name="AL_ELEC_No10">#REF!</definedName>
    <definedName name="AL_ELEC_No12" localSheetId="2">#REF!</definedName>
    <definedName name="AL_ELEC_No12">#REF!</definedName>
    <definedName name="AL_ELEC_No14" localSheetId="2">#REF!</definedName>
    <definedName name="AL_ELEC_No14">#REF!</definedName>
    <definedName name="AL_ELEC_No6" localSheetId="2">#REF!</definedName>
    <definedName name="AL_ELEC_No6">#REF!</definedName>
    <definedName name="AL_ELEC_No8" localSheetId="2">#REF!</definedName>
    <definedName name="AL_ELEC_No8">#REF!</definedName>
    <definedName name="AL10_" localSheetId="2">#REF!</definedName>
    <definedName name="AL10_" localSheetId="3">#REF!</definedName>
    <definedName name="AL10_">#REF!</definedName>
    <definedName name="AL12_" localSheetId="2">#REF!</definedName>
    <definedName name="AL12_" localSheetId="3">#REF!</definedName>
    <definedName name="AL12_">#REF!</definedName>
    <definedName name="AL14_" localSheetId="2">#REF!</definedName>
    <definedName name="AL14_" localSheetId="3">#REF!</definedName>
    <definedName name="AL14_">#REF!</definedName>
    <definedName name="AL18DUPLO" localSheetId="2">#REF!</definedName>
    <definedName name="AL18DUPLO" localSheetId="3">#REF!</definedName>
    <definedName name="AL18DUPLO">#REF!</definedName>
    <definedName name="AL1C" localSheetId="2">#REF!</definedName>
    <definedName name="AL1C" localSheetId="3">#REF!</definedName>
    <definedName name="AL1C">#REF!</definedName>
    <definedName name="AL2_" localSheetId="2">#REF!</definedName>
    <definedName name="AL2_" localSheetId="3">#REF!</definedName>
    <definedName name="AL2_">#REF!</definedName>
    <definedName name="AL2C" localSheetId="2">#REF!</definedName>
    <definedName name="AL2C" localSheetId="3">#REF!</definedName>
    <definedName name="AL2C">#REF!</definedName>
    <definedName name="AL3C" localSheetId="2">#REF!</definedName>
    <definedName name="AL3C" localSheetId="3">#REF!</definedName>
    <definedName name="AL3C">#REF!</definedName>
    <definedName name="AL4_" localSheetId="2">#REF!</definedName>
    <definedName name="AL4_" localSheetId="3">#REF!</definedName>
    <definedName name="AL4_">#REF!</definedName>
    <definedName name="AL6_" localSheetId="2">#REF!</definedName>
    <definedName name="AL6_" localSheetId="3">#REF!</definedName>
    <definedName name="AL6_">#REF!</definedName>
    <definedName name="AL8_" localSheetId="2">#REF!</definedName>
    <definedName name="AL8_" localSheetId="3">#REF!</definedName>
    <definedName name="AL8_">#REF!</definedName>
    <definedName name="ALAM" localSheetId="2">#REF!</definedName>
    <definedName name="ALAM">#REF!</definedName>
    <definedName name="ALAM16">[24]Precio!$F$16</definedName>
    <definedName name="ALAM18">[24]Precio!$F$15</definedName>
    <definedName name="alambi" localSheetId="2">#REF!</definedName>
    <definedName name="alambi" localSheetId="3">#REF!</definedName>
    <definedName name="alambi">#REF!</definedName>
    <definedName name="alambii" localSheetId="2">#REF!</definedName>
    <definedName name="alambii" localSheetId="3">#REF!</definedName>
    <definedName name="alambii">#REF!</definedName>
    <definedName name="alambiii" localSheetId="2">#REF!</definedName>
    <definedName name="alambiii" localSheetId="3">#REF!</definedName>
    <definedName name="alambiii">#REF!</definedName>
    <definedName name="alambiiii" localSheetId="2">#REF!</definedName>
    <definedName name="alambiiii" localSheetId="3">#REF!</definedName>
    <definedName name="alambiiii">#REF!</definedName>
    <definedName name="Alambre" localSheetId="2">#REF!</definedName>
    <definedName name="Alambre" localSheetId="3">#REF!</definedName>
    <definedName name="Alambre">#REF!</definedName>
    <definedName name="Alambre_2">#N/A</definedName>
    <definedName name="Alambre_3">#N/A</definedName>
    <definedName name="Alambre_No._18">[28]Insumos!$B$20:$D$20</definedName>
    <definedName name="Alambre_No.18" localSheetId="2">#REF!</definedName>
    <definedName name="Alambre_No.18" localSheetId="3">#REF!</definedName>
    <definedName name="Alambre_No.18">#REF!</definedName>
    <definedName name="Alambre_No.18_2">#N/A</definedName>
    <definedName name="Alambre_No.18_3">#N/A</definedName>
    <definedName name="Alambre_Varilla" localSheetId="2">#REF!</definedName>
    <definedName name="Alambre_Varilla">#REF!</definedName>
    <definedName name="alambre18">[30]MATERIALES!$G$10</definedName>
    <definedName name="ALAMBRED" localSheetId="2">#REF!</definedName>
    <definedName name="ALAMBRED" localSheetId="3">[6]insumo!$D$5</definedName>
    <definedName name="ALAMBRED">#REF!</definedName>
    <definedName name="ALB_001" localSheetId="2">#REF!</definedName>
    <definedName name="ALB_001" localSheetId="3">#REF!</definedName>
    <definedName name="ALB_001">#REF!</definedName>
    <definedName name="ALB_003" localSheetId="2">#REF!</definedName>
    <definedName name="ALB_003" localSheetId="3">#REF!</definedName>
    <definedName name="ALB_003">#REF!</definedName>
    <definedName name="ALB_007" localSheetId="2">#REF!</definedName>
    <definedName name="ALB_007" localSheetId="3">#REF!</definedName>
    <definedName name="ALB_007">#REF!</definedName>
    <definedName name="ALBANIL" localSheetId="2">#REF!</definedName>
    <definedName name="ALBANIL" localSheetId="3">#REF!</definedName>
    <definedName name="ALBANIL">#REF!</definedName>
    <definedName name="ALBANIL2" localSheetId="2">#REF!</definedName>
    <definedName name="ALBANIL2" localSheetId="3">#REF!</definedName>
    <definedName name="ALBANIL2">#REF!</definedName>
    <definedName name="ALBANIL3" localSheetId="2">#REF!</definedName>
    <definedName name="ALBANIL3" localSheetId="3">#REF!</definedName>
    <definedName name="ALBANIL3">#REF!</definedName>
    <definedName name="Albañil_Dia">[33]MO!$C$14</definedName>
    <definedName name="Alq._Madera_Dintel____Incl._M_O">[28]Insumos!$B$122:$D$122</definedName>
    <definedName name="Alq._Madera_P_Antepecho____Incl._M_O" localSheetId="2">[9]Insumos!#REF!</definedName>
    <definedName name="Alq._Madera_P_Antepecho____Incl._M_O" localSheetId="3">[9]Insumos!#REF!</definedName>
    <definedName name="Alq._Madera_P_Antepecho____Incl._M_O">[9]Insumos!#REF!</definedName>
    <definedName name="Alq._Madera_P_Col._____Incl._M_O" localSheetId="2">[9]Insumos!#REF!</definedName>
    <definedName name="Alq._Madera_P_Col._____Incl._M_O" localSheetId="3">[9]Insumos!#REF!</definedName>
    <definedName name="Alq._Madera_P_Col._____Incl._M_O">[9]Insumos!#REF!</definedName>
    <definedName name="Alq._Madera_P_Losa_____Incl._M_O">[28]Insumos!$B$124:$D$124</definedName>
    <definedName name="Alq._Madera_P_Rampa_____Incl._M_O">[28]Insumos!$B$127:$D$127</definedName>
    <definedName name="Alq._Madera_P_Viga_____Incl._M_O">[28]Insumos!$B$128:$D$128</definedName>
    <definedName name="Alq._Madera_P_Vigas_y_Columnas_Amarre____Incl._M_O">[28]Insumos!$B$129:$D$129</definedName>
    <definedName name="ALTATEN" localSheetId="2">#REF!</definedName>
    <definedName name="ALTATEN" localSheetId="3">#REF!</definedName>
    <definedName name="ALTATEN">#REF!</definedName>
    <definedName name="altext3">[37]Volumenes!$S$2521</definedName>
    <definedName name="AMARREVARILLA20" localSheetId="2">#REF!</definedName>
    <definedName name="AMARREVARILLA20" localSheetId="3">#REF!</definedName>
    <definedName name="AMARREVARILLA20">#REF!</definedName>
    <definedName name="AMARREVARILLA40" localSheetId="2">#REF!</definedName>
    <definedName name="AMARREVARILLA40" localSheetId="3">#REF!</definedName>
    <definedName name="AMARREVARILLA40">#REF!</definedName>
    <definedName name="AMARREVARILLA60" localSheetId="2">#REF!</definedName>
    <definedName name="AMARREVARILLA60" localSheetId="3">#REF!</definedName>
    <definedName name="AMARREVARILLA60">#REF!</definedName>
    <definedName name="AMARREVARILLA80" localSheetId="2">#REF!</definedName>
    <definedName name="AMARREVARILLA80" localSheetId="3">#REF!</definedName>
    <definedName name="AMARREVARILLA80">#REF!</definedName>
    <definedName name="ana_abrasadera_1.5pulg" localSheetId="2">#REF!</definedName>
    <definedName name="ana_abrasadera_1.5pulg" localSheetId="3">#REF!</definedName>
    <definedName name="ana_abrasadera_1.5pulg">#REF!</definedName>
    <definedName name="ana_abrasadera_1pulg" localSheetId="2">#REF!</definedName>
    <definedName name="ana_abrasadera_1pulg" localSheetId="3">#REF!</definedName>
    <definedName name="ana_abrasadera_1pulg">#REF!</definedName>
    <definedName name="ana_abrasadera_2pulg" localSheetId="2">#REF!</definedName>
    <definedName name="ana_abrasadera_2pulg" localSheetId="3">#REF!</definedName>
    <definedName name="ana_abrasadera_2pulg">#REF!</definedName>
    <definedName name="ana_abrasadera_3pulg" localSheetId="2">#REF!</definedName>
    <definedName name="ana_abrasadera_3pulg" localSheetId="3">#REF!</definedName>
    <definedName name="ana_abrasadera_3pulg">#REF!</definedName>
    <definedName name="ana_abrasadera_4pulg" localSheetId="2">#REF!</definedName>
    <definedName name="ana_abrasadera_4pulg" localSheetId="3">#REF!</definedName>
    <definedName name="ana_abrasadera_4pulg">#REF!</definedName>
    <definedName name="ana_adap_pvc_1.5pulg" localSheetId="2">#REF!</definedName>
    <definedName name="ana_adap_pvc_1.5pulg" localSheetId="3">#REF!</definedName>
    <definedName name="ana_adap_pvc_1.5pulg">#REF!</definedName>
    <definedName name="ana_adap_pvc_2pulg" localSheetId="2">#REF!</definedName>
    <definedName name="ana_adap_pvc_2pulg" localSheetId="3">#REF!</definedName>
    <definedName name="ana_adap_pvc_2pulg">#REF!</definedName>
    <definedName name="ana_bajante_pluvial_3pulg" localSheetId="2">#REF!</definedName>
    <definedName name="ana_bajante_pluvial_3pulg" localSheetId="3">#REF!</definedName>
    <definedName name="ana_bajante_pluvial_3pulg">#REF!</definedName>
    <definedName name="ana_bajante_pluvial_4pulg" localSheetId="2">#REF!</definedName>
    <definedName name="ana_bajante_pluvial_4pulg" localSheetId="3">#REF!</definedName>
    <definedName name="ana_bajante_pluvial_4pulg">#REF!</definedName>
    <definedName name="ana_bañera" localSheetId="2">#REF!</definedName>
    <definedName name="ana_bañera" localSheetId="3">#REF!</definedName>
    <definedName name="ana_bañera">#REF!</definedName>
    <definedName name="ana_blocks_6pulg" localSheetId="2">#REF!</definedName>
    <definedName name="ana_blocks_6pulg" localSheetId="3">#REF!</definedName>
    <definedName name="ana_blocks_6pulg">#REF!</definedName>
    <definedName name="ana_blocks_8pulg" localSheetId="2">#REF!</definedName>
    <definedName name="ana_blocks_8pulg" localSheetId="3">#REF!</definedName>
    <definedName name="ana_blocks_8pulg">#REF!</definedName>
    <definedName name="ana_caja_inspeccion" localSheetId="2">#REF!</definedName>
    <definedName name="ana_caja_inspeccion" localSheetId="3">#REF!</definedName>
    <definedName name="ana_caja_inspeccion">#REF!</definedName>
    <definedName name="ana_calentador_electrico" localSheetId="2">#REF!</definedName>
    <definedName name="ana_calentador_electrico" localSheetId="3">#REF!</definedName>
    <definedName name="ana_calentador_electrico">#REF!</definedName>
    <definedName name="ana_check_hor_2pulg" localSheetId="2">#REF!</definedName>
    <definedName name="ana_check_hor_2pulg" localSheetId="3">#REF!</definedName>
    <definedName name="ana_check_hor_2pulg">#REF!</definedName>
    <definedName name="ana_check_ver_3pulg" localSheetId="2">#REF!</definedName>
    <definedName name="ana_check_ver_3pulg" localSheetId="3">#REF!</definedName>
    <definedName name="ana_check_ver_3pulg">#REF!</definedName>
    <definedName name="ana_codo_cpvc_0.5pulg" localSheetId="2">#REF!</definedName>
    <definedName name="ana_codo_cpvc_0.5pulg" localSheetId="3">#REF!</definedName>
    <definedName name="ana_codo_cpvc_0.5pulg">#REF!</definedName>
    <definedName name="ana_codo_cpvc_0.75pulg" localSheetId="2">#REF!</definedName>
    <definedName name="ana_codo_cpvc_0.75pulg" localSheetId="3">#REF!</definedName>
    <definedName name="ana_codo_cpvc_0.75pulg">#REF!</definedName>
    <definedName name="ana_codo_hg_2hg" localSheetId="2">#REF!</definedName>
    <definedName name="ana_codo_hg_2hg" localSheetId="3">#REF!</definedName>
    <definedName name="ana_codo_hg_2hg">#REF!</definedName>
    <definedName name="ana_codo_hg_3hg" localSheetId="2">#REF!</definedName>
    <definedName name="ana_codo_hg_3hg" localSheetId="3">#REF!</definedName>
    <definedName name="ana_codo_hg_3hg">#REF!</definedName>
    <definedName name="ana_codo_pvc_drenaje_2pulgx45" localSheetId="2">#REF!</definedName>
    <definedName name="ana_codo_pvc_drenaje_2pulgx45" localSheetId="3">#REF!</definedName>
    <definedName name="ana_codo_pvc_drenaje_2pulgx45">#REF!</definedName>
    <definedName name="ana_codo_pvc_drenaje_3pulgx45" localSheetId="2">#REF!</definedName>
    <definedName name="ana_codo_pvc_drenaje_3pulgx45" localSheetId="3">#REF!</definedName>
    <definedName name="ana_codo_pvc_drenaje_3pulgx45">#REF!</definedName>
    <definedName name="ana_codo_pvc_drenaje_4pulgx45" localSheetId="2">#REF!</definedName>
    <definedName name="ana_codo_pvc_drenaje_4pulgx45" localSheetId="3">#REF!</definedName>
    <definedName name="ana_codo_pvc_drenaje_4pulgx45">#REF!</definedName>
    <definedName name="ana_codo_pvc_presion_0.5pulg" localSheetId="2">#REF!</definedName>
    <definedName name="ana_codo_pvc_presion_0.5pulg" localSheetId="3">#REF!</definedName>
    <definedName name="ana_codo_pvc_presion_0.5pulg">#REF!</definedName>
    <definedName name="ana_codo_pvc_presion_0.75pulg" localSheetId="2">#REF!</definedName>
    <definedName name="ana_codo_pvc_presion_0.75pulg" localSheetId="3">#REF!</definedName>
    <definedName name="ana_codo_pvc_presion_0.75pulg">#REF!</definedName>
    <definedName name="ana_codo_pvc_presion_1.5pulg" localSheetId="2">#REF!</definedName>
    <definedName name="ana_codo_pvc_presion_1.5pulg" localSheetId="3">#REF!</definedName>
    <definedName name="ana_codo_pvc_presion_1.5pulg">#REF!</definedName>
    <definedName name="ana_codo_pvc_presion_1pulg" localSheetId="2">#REF!</definedName>
    <definedName name="ana_codo_pvc_presion_1pulg" localSheetId="3">#REF!</definedName>
    <definedName name="ana_codo_pvc_presion_1pulg">#REF!</definedName>
    <definedName name="ana_codo_pvc_presion_2pulg" localSheetId="2">#REF!</definedName>
    <definedName name="ana_codo_pvc_presion_2pulg" localSheetId="3">#REF!</definedName>
    <definedName name="ana_codo_pvc_presion_2pulg">#REF!</definedName>
    <definedName name="ana_codo_pvc_presion_3pulg" localSheetId="2">#REF!</definedName>
    <definedName name="ana_codo_pvc_presion_3pulg" localSheetId="3">#REF!</definedName>
    <definedName name="ana_codo_pvc_presion_3pulg">#REF!</definedName>
    <definedName name="ana_columna" localSheetId="2">#REF!</definedName>
    <definedName name="ana_columna" localSheetId="3">#REF!</definedName>
    <definedName name="ana_columna">#REF!</definedName>
    <definedName name="ana_columna_1.5pulg" localSheetId="2">#REF!</definedName>
    <definedName name="ana_columna_1.5pulg" localSheetId="3">#REF!</definedName>
    <definedName name="ana_columna_1.5pulg">#REF!</definedName>
    <definedName name="ana_columna_1pulg" localSheetId="2">#REF!</definedName>
    <definedName name="ana_columna_1pulg" localSheetId="3">#REF!</definedName>
    <definedName name="ana_columna_1pulg">#REF!</definedName>
    <definedName name="ana_columna_descaga_3pulg" localSheetId="2">#REF!</definedName>
    <definedName name="ana_columna_descaga_3pulg" localSheetId="3">#REF!</definedName>
    <definedName name="ana_columna_descaga_3pulg">#REF!</definedName>
    <definedName name="ana_columna_descaga_4pulg" localSheetId="2">#REF!</definedName>
    <definedName name="ana_columna_descaga_4pulg" localSheetId="3">#REF!</definedName>
    <definedName name="ana_columna_descaga_4pulg">#REF!</definedName>
    <definedName name="ana_columna_ventilacion_2pulg" localSheetId="2">#REF!</definedName>
    <definedName name="ana_columna_ventilacion_2pulg" localSheetId="3">#REF!</definedName>
    <definedName name="ana_columna_ventilacion_2pulg">#REF!</definedName>
    <definedName name="ana_columna_ventilacion_3pulg" localSheetId="2">#REF!</definedName>
    <definedName name="ana_columna_ventilacion_3pulg" localSheetId="3">#REF!</definedName>
    <definedName name="ana_columna_ventilacion_3pulg">#REF!</definedName>
    <definedName name="ana_coupling_cpvc_1.5pulg" localSheetId="2">#REF!</definedName>
    <definedName name="ana_coupling_cpvc_1.5pulg" localSheetId="3">#REF!</definedName>
    <definedName name="ana_coupling_cpvc_1.5pulg">#REF!</definedName>
    <definedName name="ana_desague_piso" localSheetId="2">#REF!</definedName>
    <definedName name="ana_desague_piso" localSheetId="3">#REF!</definedName>
    <definedName name="ana_desague_piso">#REF!</definedName>
    <definedName name="ana_fino_fondo" localSheetId="2">#REF!</definedName>
    <definedName name="ana_fino_fondo" localSheetId="3">#REF!</definedName>
    <definedName name="ana_fino_fondo">#REF!</definedName>
    <definedName name="ana_fregadero" localSheetId="2">#REF!</definedName>
    <definedName name="ana_fregadero" localSheetId="3">#REF!</definedName>
    <definedName name="ana_fregadero">#REF!</definedName>
    <definedName name="ana_inodoro" localSheetId="2">#REF!</definedName>
    <definedName name="ana_inodoro" localSheetId="3">#REF!</definedName>
    <definedName name="ana_inodoro">#REF!</definedName>
    <definedName name="ana_jacuzzi" localSheetId="2">#REF!</definedName>
    <definedName name="ana_jacuzzi" localSheetId="3">#REF!</definedName>
    <definedName name="ana_jacuzzi">#REF!</definedName>
    <definedName name="ana_juego_accesorios" localSheetId="2">#REF!</definedName>
    <definedName name="ana_juego_accesorios" localSheetId="3">#REF!</definedName>
    <definedName name="ana_juego_accesorios">#REF!</definedName>
    <definedName name="ana_lavamanos" localSheetId="2">#REF!</definedName>
    <definedName name="ana_lavamanos" localSheetId="3">#REF!</definedName>
    <definedName name="ana_lavamanos">#REF!</definedName>
    <definedName name="ana_losa_fondo" localSheetId="2">#REF!</definedName>
    <definedName name="ana_losa_fondo" localSheetId="3">#REF!</definedName>
    <definedName name="ana_losa_fondo">#REF!</definedName>
    <definedName name="ana_losa_techo" localSheetId="2">#REF!</definedName>
    <definedName name="ana_losa_techo" localSheetId="3">#REF!</definedName>
    <definedName name="ana_losa_techo">#REF!</definedName>
    <definedName name="ana_pañete" localSheetId="2">#REF!</definedName>
    <definedName name="ana_pañete" localSheetId="3">#REF!</definedName>
    <definedName name="ana_pañete">#REF!</definedName>
    <definedName name="ana_red_cpvc_0.75x0.5pulg" localSheetId="2">#REF!</definedName>
    <definedName name="ana_red_cpvc_0.75x0.5pulg" localSheetId="3">#REF!</definedName>
    <definedName name="ana_red_cpvc_0.75x0.5pulg">#REF!</definedName>
    <definedName name="ana_red_hg_3x2" localSheetId="2">#REF!</definedName>
    <definedName name="ana_red_hg_3x2" localSheetId="3">#REF!</definedName>
    <definedName name="ana_red_hg_3x2">#REF!</definedName>
    <definedName name="ana_red_pvc_3x2pulg" localSheetId="2">#REF!</definedName>
    <definedName name="ana_red_pvc_3x2pulg" localSheetId="3">#REF!</definedName>
    <definedName name="ana_red_pvc_3x2pulg">#REF!</definedName>
    <definedName name="ana_red_pvc_4x2pulg" localSheetId="2">#REF!</definedName>
    <definedName name="ana_red_pvc_4x2pulg" localSheetId="3">#REF!</definedName>
    <definedName name="ana_red_pvc_4x2pulg">#REF!</definedName>
    <definedName name="ana_red_pvc_4x3pulg" localSheetId="2">#REF!</definedName>
    <definedName name="ana_red_pvc_4x3pulg" localSheetId="3">#REF!</definedName>
    <definedName name="ana_red_pvc_4x3pulg">#REF!</definedName>
    <definedName name="ana_red_pvc_presion_0.75x0.5pulg" localSheetId="2">#REF!</definedName>
    <definedName name="ana_red_pvc_presion_0.75x0.5pulg" localSheetId="3">#REF!</definedName>
    <definedName name="ana_red_pvc_presion_0.75x0.5pulg">#REF!</definedName>
    <definedName name="ana_red_pvc_presion_1.5x0.75pulg" localSheetId="2">#REF!</definedName>
    <definedName name="ana_red_pvc_presion_1.5x0.75pulg" localSheetId="3">#REF!</definedName>
    <definedName name="ana_red_pvc_presion_1.5x0.75pulg">#REF!</definedName>
    <definedName name="ana_red_pvc_presion_1.5x1pulg" localSheetId="2">#REF!</definedName>
    <definedName name="ana_red_pvc_presion_1.5x1pulg" localSheetId="3">#REF!</definedName>
    <definedName name="ana_red_pvc_presion_1.5x1pulg">#REF!</definedName>
    <definedName name="ana_red_pvc_presion_1x0.5pulg" localSheetId="2">#REF!</definedName>
    <definedName name="ana_red_pvc_presion_1x0.5pulg" localSheetId="3">#REF!</definedName>
    <definedName name="ana_red_pvc_presion_1x0.5pulg">#REF!</definedName>
    <definedName name="ana_red_pvc_presion_1x0.75pulg" localSheetId="2">#REF!</definedName>
    <definedName name="ana_red_pvc_presion_1x0.75pulg" localSheetId="3">#REF!</definedName>
    <definedName name="ana_red_pvc_presion_1x0.75pulg">#REF!</definedName>
    <definedName name="ana_red_pvc_presion_2x1.5pulg" localSheetId="2">#REF!</definedName>
    <definedName name="ana_red_pvc_presion_2x1.5pulg" localSheetId="3">#REF!</definedName>
    <definedName name="ana_red_pvc_presion_2x1.5pulg">#REF!</definedName>
    <definedName name="ana_red_pvc_presion_2x1pulg" localSheetId="2">#REF!</definedName>
    <definedName name="ana_red_pvc_presion_2x1pulg" localSheetId="3">#REF!</definedName>
    <definedName name="ana_red_pvc_presion_2x1pulg">#REF!</definedName>
    <definedName name="ana_red_pvc_presion_3x1.5pulg" localSheetId="2">#REF!</definedName>
    <definedName name="ana_red_pvc_presion_3x1.5pulg" localSheetId="3">#REF!</definedName>
    <definedName name="ana_red_pvc_presion_3x1.5pulg">#REF!</definedName>
    <definedName name="ana_red_pvc_presion_3x1pulg" localSheetId="2">#REF!</definedName>
    <definedName name="ana_red_pvc_presion_3x1pulg" localSheetId="3">#REF!</definedName>
    <definedName name="ana_red_pvc_presion_3x1pulg">#REF!</definedName>
    <definedName name="ana_red_pvc_presion_3x2pulg" localSheetId="2">#REF!</definedName>
    <definedName name="ana_red_pvc_presion_3x2pulg" localSheetId="3">#REF!</definedName>
    <definedName name="ana_red_pvc_presion_3x2pulg">#REF!</definedName>
    <definedName name="ana_rejilla_techo" localSheetId="2">#REF!</definedName>
    <definedName name="ana_rejilla_techo" localSheetId="3">#REF!</definedName>
    <definedName name="ana_rejilla_techo">#REF!</definedName>
    <definedName name="ana_salida_ac_0.5pulg" localSheetId="2">#REF!</definedName>
    <definedName name="ana_salida_ac_0.5pulg" localSheetId="3">#REF!</definedName>
    <definedName name="ana_salida_ac_0.5pulg">#REF!</definedName>
    <definedName name="ana_salida_ac_0.75pulg" localSheetId="2">#REF!</definedName>
    <definedName name="ana_salida_ac_0.75pulg" localSheetId="3">#REF!</definedName>
    <definedName name="ana_salida_ac_0.75pulg">#REF!</definedName>
    <definedName name="ana_salida_af_0.5pulg" localSheetId="2">#REF!</definedName>
    <definedName name="ana_salida_af_0.5pulg" localSheetId="3">#REF!</definedName>
    <definedName name="ana_salida_af_0.5pulg">#REF!</definedName>
    <definedName name="ana_salida_af_0.75pulg" localSheetId="2">#REF!</definedName>
    <definedName name="ana_salida_af_0.75pulg" localSheetId="3">#REF!</definedName>
    <definedName name="ana_salida_af_0.75pulg">#REF!</definedName>
    <definedName name="ana_salida_drenaje_2pulg" localSheetId="2">#REF!</definedName>
    <definedName name="ana_salida_drenaje_2pulg" localSheetId="3">#REF!</definedName>
    <definedName name="ana_salida_drenaje_2pulg">#REF!</definedName>
    <definedName name="ana_salida_drenaje_4pulg" localSheetId="2">#REF!</definedName>
    <definedName name="ana_salida_drenaje_4pulg" localSheetId="3">#REF!</definedName>
    <definedName name="ana_salida_drenaje_4pulg">#REF!</definedName>
    <definedName name="ana_tee_cpvc_0.5pulg" localSheetId="2">#REF!</definedName>
    <definedName name="ana_tee_cpvc_0.5pulg" localSheetId="3">#REF!</definedName>
    <definedName name="ana_tee_cpvc_0.5pulg">#REF!</definedName>
    <definedName name="ana_tee_cpvc_0.75pulg" localSheetId="2">#REF!</definedName>
    <definedName name="ana_tee_cpvc_0.75pulg" localSheetId="3">#REF!</definedName>
    <definedName name="ana_tee_cpvc_0.75pulg">#REF!</definedName>
    <definedName name="ana_tee_hg_3hg" localSheetId="2">#REF!</definedName>
    <definedName name="ana_tee_hg_3hg" localSheetId="3">#REF!</definedName>
    <definedName name="ana_tee_hg_3hg">#REF!</definedName>
    <definedName name="ana_tee_pvc_presion_0.5pulg" localSheetId="2">#REF!</definedName>
    <definedName name="ana_tee_pvc_presion_0.5pulg" localSheetId="3">#REF!</definedName>
    <definedName name="ana_tee_pvc_presion_0.5pulg">#REF!</definedName>
    <definedName name="ana_tee_pvc_presion_0.75pulg" localSheetId="2">#REF!</definedName>
    <definedName name="ana_tee_pvc_presion_0.75pulg" localSheetId="3">#REF!</definedName>
    <definedName name="ana_tee_pvc_presion_0.75pulg">#REF!</definedName>
    <definedName name="ana_tee_pvc_presion_1.5pulg" localSheetId="2">#REF!</definedName>
    <definedName name="ana_tee_pvc_presion_1.5pulg" localSheetId="3">#REF!</definedName>
    <definedName name="ana_tee_pvc_presion_1.5pulg">#REF!</definedName>
    <definedName name="ana_tee_pvc_presion_1pulg" localSheetId="2">#REF!</definedName>
    <definedName name="ana_tee_pvc_presion_1pulg" localSheetId="3">#REF!</definedName>
    <definedName name="ana_tee_pvc_presion_1pulg">#REF!</definedName>
    <definedName name="ana_tee_pvc_presion_2pulg" localSheetId="2">#REF!</definedName>
    <definedName name="ana_tee_pvc_presion_2pulg" localSheetId="3">#REF!</definedName>
    <definedName name="ana_tee_pvc_presion_2pulg">#REF!</definedName>
    <definedName name="ana_tee_pvc_presion_3pulg" localSheetId="2">#REF!</definedName>
    <definedName name="ana_tee_pvc_presion_3pulg" localSheetId="3">#REF!</definedName>
    <definedName name="ana_tee_pvc_presion_3pulg">#REF!</definedName>
    <definedName name="ana_trampa_grasa" localSheetId="2">#REF!</definedName>
    <definedName name="ana_trampa_grasa" localSheetId="3">#REF!</definedName>
    <definedName name="ana_trampa_grasa">#REF!</definedName>
    <definedName name="ana_tub_colg_cpvc_0.5pulg" localSheetId="2">#REF!</definedName>
    <definedName name="ana_tub_colg_cpvc_0.5pulg" localSheetId="3">#REF!</definedName>
    <definedName name="ana_tub_colg_cpvc_0.5pulg">#REF!</definedName>
    <definedName name="ana_tub_colg_cpvc_0.75pulg" localSheetId="2">#REF!</definedName>
    <definedName name="ana_tub_colg_cpvc_0.75pulg" localSheetId="3">#REF!</definedName>
    <definedName name="ana_tub_colg_cpvc_0.75pulg">#REF!</definedName>
    <definedName name="ana_tub_colg_pvc_sch40_0.5pulg" localSheetId="2">#REF!</definedName>
    <definedName name="ana_tub_colg_pvc_sch40_0.5pulg" localSheetId="3">#REF!</definedName>
    <definedName name="ana_tub_colg_pvc_sch40_0.5pulg">#REF!</definedName>
    <definedName name="ana_tub_colg_pvc_sch40_0.75pulg" localSheetId="2">#REF!</definedName>
    <definedName name="ana_tub_colg_pvc_sch40_0.75pulg" localSheetId="3">#REF!</definedName>
    <definedName name="ana_tub_colg_pvc_sch40_0.75pulg">#REF!</definedName>
    <definedName name="ana_tub_colg_pvc_sch40_1.5pulg" localSheetId="2">#REF!</definedName>
    <definedName name="ana_tub_colg_pvc_sch40_1.5pulg" localSheetId="3">#REF!</definedName>
    <definedName name="ana_tub_colg_pvc_sch40_1.5pulg">#REF!</definedName>
    <definedName name="ana_tub_colg_pvc_sch40_1pulg" localSheetId="2">#REF!</definedName>
    <definedName name="ana_tub_colg_pvc_sch40_1pulg" localSheetId="3">#REF!</definedName>
    <definedName name="ana_tub_colg_pvc_sch40_1pulg">#REF!</definedName>
    <definedName name="ana_tub_colg_pvc_sdr26_2pulg" localSheetId="2">#REF!</definedName>
    <definedName name="ana_tub_colg_pvc_sdr26_2pulg" localSheetId="3">#REF!</definedName>
    <definedName name="ana_tub_colg_pvc_sdr26_2pulg">#REF!</definedName>
    <definedName name="ana_tub_colg_pvc_sdr26_3pulg" localSheetId="2">#REF!</definedName>
    <definedName name="ana_tub_colg_pvc_sdr26_3pulg" localSheetId="3">#REF!</definedName>
    <definedName name="ana_tub_colg_pvc_sdr26_3pulg">#REF!</definedName>
    <definedName name="ana_tub_colg_pvc_sdr32.5_4pulg" localSheetId="2">#REF!</definedName>
    <definedName name="ana_tub_colg_pvc_sdr32.5_4pulg" localSheetId="3">#REF!</definedName>
    <definedName name="ana_tub_colg_pvc_sdr32.5_4pulg">#REF!</definedName>
    <definedName name="ana_tub_hg_2pulg" localSheetId="2">#REF!</definedName>
    <definedName name="ana_tub_hg_2pulg" localSheetId="3">#REF!</definedName>
    <definedName name="ana_tub_hg_2pulg">#REF!</definedName>
    <definedName name="ana_tub_hg_3pulg" localSheetId="2">#REF!</definedName>
    <definedName name="ana_tub_hg_3pulg" localSheetId="3">#REF!</definedName>
    <definedName name="ana_tub_hg_3pulg">#REF!</definedName>
    <definedName name="ana_tub_sot_pvc_sdr21_2pulg" localSheetId="2">#REF!</definedName>
    <definedName name="ana_tub_sot_pvc_sdr21_2pulg" localSheetId="3">#REF!</definedName>
    <definedName name="ana_tub_sot_pvc_sdr21_2pulg">#REF!</definedName>
    <definedName name="ana_tub_sot_pvc_sdr21_3pulg" localSheetId="2">#REF!</definedName>
    <definedName name="ana_tub_sot_pvc_sdr21_3pulg" localSheetId="3">#REF!</definedName>
    <definedName name="ana_tub_sot_pvc_sdr21_3pulg">#REF!</definedName>
    <definedName name="ana_tub_sot_pvc_sdr26_3pulg" localSheetId="2">#REF!</definedName>
    <definedName name="ana_tub_sot_pvc_sdr26_3pulg" localSheetId="3">#REF!</definedName>
    <definedName name="ana_tub_sot_pvc_sdr26_3pulg">#REF!</definedName>
    <definedName name="ana_tub_sot_pvc_sdr32.5_4pulg" localSheetId="2">#REF!</definedName>
    <definedName name="ana_tub_sot_pvc_sdr32.5_4pulg" localSheetId="3">#REF!</definedName>
    <definedName name="ana_tub_sot_pvc_sdr32.5_4pulg">#REF!</definedName>
    <definedName name="ana_tub_sot_pvc_sdr32.5_6pulg" localSheetId="2">#REF!</definedName>
    <definedName name="ana_tub_sot_pvc_sdr32.5_6pulg" localSheetId="3">#REF!</definedName>
    <definedName name="ana_tub_sot_pvc_sdr32.5_6pulg">#REF!</definedName>
    <definedName name="ana_valvula_0.75pulg" localSheetId="2">#REF!</definedName>
    <definedName name="ana_valvula_0.75pulg" localSheetId="3">#REF!</definedName>
    <definedName name="ana_valvula_0.75pulg">#REF!</definedName>
    <definedName name="ana_valvula_1.5pulg" localSheetId="2">#REF!</definedName>
    <definedName name="ana_valvula_1.5pulg" localSheetId="3">#REF!</definedName>
    <definedName name="ana_valvula_1.5pulg">#REF!</definedName>
    <definedName name="ana_valvula_1pulg" localSheetId="2">#REF!</definedName>
    <definedName name="ana_valvula_1pulg" localSheetId="3">#REF!</definedName>
    <definedName name="ana_valvula_1pulg">#REF!</definedName>
    <definedName name="ana_valvula_2pulg" localSheetId="2">#REF!</definedName>
    <definedName name="ana_valvula_2pulg" localSheetId="3">#REF!</definedName>
    <definedName name="ana_valvula_2pulg">#REF!</definedName>
    <definedName name="ana_valvula_reguladora_1pulg" localSheetId="2">#REF!</definedName>
    <definedName name="ana_valvula_reguladora_1pulg" localSheetId="3">#REF!</definedName>
    <definedName name="ana_valvula_reguladora_1pulg">#REF!</definedName>
    <definedName name="ana_valvula_reguladora_2pulg" localSheetId="2">#REF!</definedName>
    <definedName name="ana_valvula_reguladora_2pulg" localSheetId="3">#REF!</definedName>
    <definedName name="ana_valvula_reguladora_2pulg">#REF!</definedName>
    <definedName name="ana_vertedero" localSheetId="2">#REF!</definedName>
    <definedName name="ana_vertedero" localSheetId="3">#REF!</definedName>
    <definedName name="ana_vertedero">#REF!</definedName>
    <definedName name="ana_viga_amarre" localSheetId="2">#REF!</definedName>
    <definedName name="ana_viga_amarre" localSheetId="3">#REF!</definedName>
    <definedName name="ana_viga_amarre">#REF!</definedName>
    <definedName name="ana_viga_riostra" localSheetId="2">#REF!</definedName>
    <definedName name="ana_viga_riostra" localSheetId="3">#REF!</definedName>
    <definedName name="ana_viga_riostra">#REF!</definedName>
    <definedName name="ana_yee_pvc_drenaje_2pulg" localSheetId="2">#REF!</definedName>
    <definedName name="ana_yee_pvc_drenaje_2pulg" localSheetId="3">#REF!</definedName>
    <definedName name="ana_yee_pvc_drenaje_2pulg">#REF!</definedName>
    <definedName name="ana_yee_pvc_drenaje_3pulg" localSheetId="2">#REF!</definedName>
    <definedName name="ana_yee_pvc_drenaje_3pulg" localSheetId="3">#REF!</definedName>
    <definedName name="ana_yee_pvc_drenaje_3pulg">#REF!</definedName>
    <definedName name="ana_yee_pvc_drenaje_4pulg" localSheetId="2">#REF!</definedName>
    <definedName name="ana_yee_pvc_drenaje_4pulg" localSheetId="3">#REF!</definedName>
    <definedName name="ana_yee_pvc_drenaje_4pulg">#REF!</definedName>
    <definedName name="ana_zabaleta" localSheetId="2">#REF!</definedName>
    <definedName name="ana_zabaleta" localSheetId="3">#REF!</definedName>
    <definedName name="ana_zabaleta">#REF!</definedName>
    <definedName name="ANAL_REV.CER" localSheetId="2">#REF!</definedName>
    <definedName name="ANAL_REV.CER">#REF!</definedName>
    <definedName name="analisis" localSheetId="2">#REF!,#REF!,#REF!</definedName>
    <definedName name="analisis" localSheetId="3">#REF!,#REF!,#REF!</definedName>
    <definedName name="analisis">#REF!,#REF!,#REF!</definedName>
    <definedName name="ANALISIS_DE_COSTOS" localSheetId="2">#REF!</definedName>
    <definedName name="ANALISIS_DE_COSTOS">#REF!</definedName>
    <definedName name="analisis2" localSheetId="2">#REF!</definedName>
    <definedName name="analisis2" localSheetId="3">#REF!</definedName>
    <definedName name="analisis2">#REF!</definedName>
    <definedName name="analisisI" localSheetId="2">#REF!</definedName>
    <definedName name="analisisI" localSheetId="3">#REF!</definedName>
    <definedName name="analisisI">#REF!</definedName>
    <definedName name="Anclaje_de_Pilotes" localSheetId="2">#REF!</definedName>
    <definedName name="Anclaje_de_Pilotes" localSheetId="3">#REF!</definedName>
    <definedName name="Anclaje_de_Pilotes">#REF!</definedName>
    <definedName name="Anclaje_de_Pilotes_2">#N/A</definedName>
    <definedName name="Anclaje_de_Pilotes_3">#N/A</definedName>
    <definedName name="Andamios">[28]Insumos!$B$24:$D$24</definedName>
    <definedName name="Andamios____0.25_planchas_plywood___10_usos">[28]Insumos!$B$25:$D$25</definedName>
    <definedName name="andamiosin" localSheetId="2">#REF!</definedName>
    <definedName name="andamiosin" localSheetId="3">[6]Mezcla!$F$158</definedName>
    <definedName name="andamiosin">#REF!</definedName>
    <definedName name="ANDAMIOSPLAF" localSheetId="2">#REF!</definedName>
    <definedName name="ANDAMIOSPLAF" localSheetId="3">#REF!</definedName>
    <definedName name="ANDAMIOSPLAF">#REF!</definedName>
    <definedName name="ANG2X2SOPLAMPCONTRA" localSheetId="2">#REF!</definedName>
    <definedName name="ANG2X2SOPLAMPCONTRA" localSheetId="3">#REF!</definedName>
    <definedName name="ANG2X2SOPLAMPCONTRA">#REF!</definedName>
    <definedName name="ANGULAR" localSheetId="2">#REF!</definedName>
    <definedName name="ANGULAR" localSheetId="3">#REF!</definedName>
    <definedName name="ANGULAR">#REF!</definedName>
    <definedName name="ANGULAR_2">"$#REF!.$B$246"</definedName>
    <definedName name="ANGULAR_3">"$#REF!.$B$246"</definedName>
    <definedName name="ANTEPECHO">'[37]anal term'!$F$1819</definedName>
    <definedName name="APLICARLACA2C" localSheetId="2">#REF!</definedName>
    <definedName name="APLICARLACA2C" localSheetId="3">#REF!</definedName>
    <definedName name="APLICARLACA2C">#REF!</definedName>
    <definedName name="AQUAPEL" localSheetId="2">#REF!</definedName>
    <definedName name="AQUAPEL" localSheetId="3">#REF!</definedName>
    <definedName name="AQUAPEL">#REF!</definedName>
    <definedName name="ARANDELA_INODORO_PVC_4" localSheetId="2">#REF!</definedName>
    <definedName name="ARANDELA_INODORO_PVC_4">#REF!</definedName>
    <definedName name="ARANDELAPLAS" localSheetId="2">#REF!</definedName>
    <definedName name="ARANDELAPLAS" localSheetId="3">#REF!</definedName>
    <definedName name="ARANDELAPLAS">#REF!</definedName>
    <definedName name="ARCILLA_ROJA" localSheetId="2">#REF!</definedName>
    <definedName name="ARCILLA_ROJA">#REF!</definedName>
    <definedName name="are" localSheetId="2" hidden="1">'[32]ANALISIS STO DGO'!#REF!</definedName>
    <definedName name="are" localSheetId="3" hidden="1">'[32]ANALISIS STO DGO'!#REF!</definedName>
    <definedName name="are" hidden="1">'[32]ANALISIS STO DGO'!#REF!</definedName>
    <definedName name="_xlnm.Extract" localSheetId="2">#REF!</definedName>
    <definedName name="_xlnm.Extract">#REF!</definedName>
    <definedName name="_xlnm.Print_Area" localSheetId="1">'PRES Comision'!$A$1:$G$108</definedName>
    <definedName name="_xlnm.Print_Area" localSheetId="2">'PRES Comision PRECIO ANTIGUO'!$A$1:$G$116</definedName>
    <definedName name="_xlnm.Print_Area" localSheetId="0">'PRESUP.EDIF.TIPO A "EL RIIITO"'!$A$1:$G$70</definedName>
    <definedName name="_xlnm.Print_Area">[10]A!#REF!</definedName>
    <definedName name="AREA1" localSheetId="2">#REF!</definedName>
    <definedName name="AREA1">#REF!</definedName>
    <definedName name="AREA12" localSheetId="2">#REF!</definedName>
    <definedName name="AREA12">#REF!</definedName>
    <definedName name="AREA34" localSheetId="2">#REF!</definedName>
    <definedName name="AREA34">#REF!</definedName>
    <definedName name="AREA38" localSheetId="2">#REF!</definedName>
    <definedName name="AREA38">#REF!</definedName>
    <definedName name="ARENA" localSheetId="2">#REF!</definedName>
    <definedName name="ARENA" localSheetId="0">'[23]Analisis Detallado'!#REF!</definedName>
    <definedName name="ARENA" localSheetId="3">#REF!</definedName>
    <definedName name="ARENA">#REF!</definedName>
    <definedName name="Arena_Fina">[28]Insumos!$B$17:$D$17</definedName>
    <definedName name="Arena_Gruesa_Lavada">[28]Insumos!$B$16:$D$16</definedName>
    <definedName name="ARENA_LAV_CLASIF" localSheetId="3">'[35]MATERIALES LISTADO'!$D$9</definedName>
    <definedName name="ARENA_LAV_CLASIF">'[36]MATERIALES LISTADO'!$D$9</definedName>
    <definedName name="ARENA_PAÑETE" localSheetId="2">#REF!</definedName>
    <definedName name="ARENA_PAÑETE">#REF!</definedName>
    <definedName name="Arena_Triturada_y_Lavada___especial_para_hormigones">[28]Insumos!$B$14:$D$14</definedName>
    <definedName name="ARENAAZUL" localSheetId="2">#REF!</definedName>
    <definedName name="ARENAAZUL" localSheetId="3">#REF!</definedName>
    <definedName name="ARENAAZUL">#REF!</definedName>
    <definedName name="arenabca" localSheetId="2">#REF!</definedName>
    <definedName name="arenabca" localSheetId="3">#REF!</definedName>
    <definedName name="arenabca">#REF!</definedName>
    <definedName name="ARENAF" localSheetId="2">#REF!</definedName>
    <definedName name="ARENAF" localSheetId="0">'[23]Analisis Detallado'!#REF!</definedName>
    <definedName name="ARENAF" localSheetId="3">[6]insumo!#REF!</definedName>
    <definedName name="ARENAF">#REF!</definedName>
    <definedName name="arenafina">[30]MATERIALES!$G$11</definedName>
    <definedName name="ARENAG" localSheetId="2">#REF!</definedName>
    <definedName name="ARENAG" localSheetId="3">#REF!</definedName>
    <definedName name="ARENAG">#REF!</definedName>
    <definedName name="ARENAGRUESA" localSheetId="2">#REF!</definedName>
    <definedName name="ARENAGRUESA" localSheetId="3">[6]insumo!$D$7</definedName>
    <definedName name="ARENAGRUESA">#REF!</definedName>
    <definedName name="arenaitabo">[30]MATERIALES!$G$12</definedName>
    <definedName name="arenalavada">[30]MATERIALES!$G$13</definedName>
    <definedName name="ARENAMINA" localSheetId="2">#REF!</definedName>
    <definedName name="ARENAMINA" localSheetId="3">#REF!</definedName>
    <definedName name="ARENAMINA">#REF!</definedName>
    <definedName name="ARENAPAÑETE" localSheetId="2">#REF!</definedName>
    <definedName name="ARENAPAÑETE">#REF!</definedName>
    <definedName name="ArenaPlanta" localSheetId="2">#REF!</definedName>
    <definedName name="ArenaPlanta">#REF!</definedName>
    <definedName name="arenapta" localSheetId="2">#REF!</definedName>
    <definedName name="arenapta" localSheetId="3">#REF!</definedName>
    <definedName name="arenapta">#REF!</definedName>
    <definedName name="ari" localSheetId="2">#REF!</definedName>
    <definedName name="ari" localSheetId="3">#REF!</definedName>
    <definedName name="ari">#REF!</definedName>
    <definedName name="arii" localSheetId="2">#REF!</definedName>
    <definedName name="arii" localSheetId="3">#REF!</definedName>
    <definedName name="arii">#REF!</definedName>
    <definedName name="ariii" localSheetId="2">#REF!</definedName>
    <definedName name="ariii" localSheetId="3">#REF!</definedName>
    <definedName name="ariii">#REF!</definedName>
    <definedName name="ariiii" localSheetId="2">#REF!</definedName>
    <definedName name="ariiii" localSheetId="3">#REF!</definedName>
    <definedName name="ariiii">#REF!</definedName>
    <definedName name="ARQSA" localSheetId="2">#REF!</definedName>
    <definedName name="ARQSA">#REF!</definedName>
    <definedName name="arranque" localSheetId="2">'[27]Listado Equipos a utilizar'!#REF!</definedName>
    <definedName name="arranque" localSheetId="3">'[27]Listado Equipos a utilizar'!#REF!</definedName>
    <definedName name="arranque">'[27]Listado Equipos a utilizar'!#REF!</definedName>
    <definedName name="as" localSheetId="2">[38]M.O.!#REF!</definedName>
    <definedName name="as">[38]M.O.!#REF!</definedName>
    <definedName name="asd" localSheetId="2">#REF!</definedName>
    <definedName name="asd">#REF!</definedName>
    <definedName name="asfali" localSheetId="2">#REF!</definedName>
    <definedName name="asfali" localSheetId="3">#REF!</definedName>
    <definedName name="asfali">#REF!</definedName>
    <definedName name="asfalii" localSheetId="2">#REF!</definedName>
    <definedName name="asfalii" localSheetId="3">#REF!</definedName>
    <definedName name="asfalii">#REF!</definedName>
    <definedName name="asfaliii" localSheetId="2">#REF!</definedName>
    <definedName name="asfaliii" localSheetId="3">#REF!</definedName>
    <definedName name="asfaliii">#REF!</definedName>
    <definedName name="asfaliiii" localSheetId="2">#REF!</definedName>
    <definedName name="asfaliiii" localSheetId="3">#REF!</definedName>
    <definedName name="asfaliiii">#REF!</definedName>
    <definedName name="ASIENTO">#REF!</definedName>
    <definedName name="asientoi" localSheetId="2">#REF!</definedName>
    <definedName name="asientoi" localSheetId="3">#REF!</definedName>
    <definedName name="asientoi">#REF!</definedName>
    <definedName name="asientoii" localSheetId="2">#REF!</definedName>
    <definedName name="asientoii" localSheetId="3">#REF!</definedName>
    <definedName name="asientoii">#REF!</definedName>
    <definedName name="asientoiii" localSheetId="2">#REF!</definedName>
    <definedName name="asientoiii" localSheetId="3">#REF!</definedName>
    <definedName name="asientoiii">#REF!</definedName>
    <definedName name="asientoiiii" localSheetId="2">#REF!</definedName>
    <definedName name="asientoiiii" localSheetId="3">#REF!</definedName>
    <definedName name="asientoiiii">#REF!</definedName>
    <definedName name="ASIENTOINOCORRIENTE" localSheetId="2">#REF!</definedName>
    <definedName name="ASIENTOINOCORRIENTE" localSheetId="3">#REF!</definedName>
    <definedName name="ASIENTOINOCORRIENTE">#REF!</definedName>
    <definedName name="AY">'[3]Mano Obra'!$D$10</definedName>
    <definedName name="AYCARP" localSheetId="2">#REF!</definedName>
    <definedName name="AYCARP" localSheetId="3">#REF!</definedName>
    <definedName name="AYCARP">#REF!</definedName>
    <definedName name="ayoperador" localSheetId="2">#REF!</definedName>
    <definedName name="ayoperador" localSheetId="3">#REF!</definedName>
    <definedName name="ayoperador">#REF!</definedName>
    <definedName name="AYUDANTE" localSheetId="2">#REF!</definedName>
    <definedName name="AYUDANTE" localSheetId="3">#REF!</definedName>
    <definedName name="AYUDANTE">#REF!</definedName>
    <definedName name="Ayudante_2da" localSheetId="2">#REF!</definedName>
    <definedName name="Ayudante_2da">#REF!</definedName>
    <definedName name="Ayudante_Operadores_Equipos_Pesados">'[39]MANO DE OBRA'!$C$26</definedName>
    <definedName name="Ayudante_Soldador" localSheetId="2">#REF!</definedName>
    <definedName name="Ayudante_Soldador">#REF!</definedName>
    <definedName name="ayudcadenero">[30]OBRAMANO!$F$67</definedName>
    <definedName name="B" localSheetId="2">#REF!</definedName>
    <definedName name="b" localSheetId="3">#REF!</definedName>
    <definedName name="B">#REF!</definedName>
    <definedName name="bajada.tubo.24">'[26]Analisis Unitarios'!$E$983</definedName>
    <definedName name="Baldosas_Granito_40x40____Linea_de_Lujo_Color">[28]Insumos!$B$26:$D$26</definedName>
    <definedName name="BALDOSAS_TRANSPARENTE" localSheetId="2">#REF!</definedName>
    <definedName name="BALDOSAS_TRANSPARENTE">#REF!</definedName>
    <definedName name="banci" localSheetId="2">#REF!</definedName>
    <definedName name="banci" localSheetId="3">#REF!</definedName>
    <definedName name="banci">#REF!</definedName>
    <definedName name="bancii" localSheetId="2">#REF!</definedName>
    <definedName name="bancii" localSheetId="3">#REF!</definedName>
    <definedName name="bancii">#REF!</definedName>
    <definedName name="banciii" localSheetId="2">#REF!</definedName>
    <definedName name="banciii" localSheetId="3">#REF!</definedName>
    <definedName name="banciii">#REF!</definedName>
    <definedName name="banciiii" localSheetId="2">#REF!</definedName>
    <definedName name="banciiii" localSheetId="3">#REF!</definedName>
    <definedName name="banciiii">#REF!</definedName>
    <definedName name="BANERAHFBCAPVC" localSheetId="2">#REF!</definedName>
    <definedName name="BANERAHFBCAPVC" localSheetId="3">#REF!</definedName>
    <definedName name="BANERAHFBCAPVC">#REF!</definedName>
    <definedName name="BANERAHFCOLPVC" localSheetId="2">#REF!</definedName>
    <definedName name="BANERAHFCOLPVC" localSheetId="3">#REF!</definedName>
    <definedName name="BANERAHFCOLPVC">#REF!</definedName>
    <definedName name="BANERALIVBCAPVC" localSheetId="2">#REF!</definedName>
    <definedName name="BANERALIVBCAPVC" localSheetId="3">#REF!</definedName>
    <definedName name="BANERALIVBCAPVC">#REF!</definedName>
    <definedName name="BANERAPVCBCAPVC" localSheetId="2">#REF!</definedName>
    <definedName name="BANERAPVCBCAPVC" localSheetId="3">#REF!</definedName>
    <definedName name="BANERAPVCBCAPVC">#REF!</definedName>
    <definedName name="BANERAPVCCOLPVC" localSheetId="2">#REF!</definedName>
    <definedName name="BANERAPVCCOLPVC" localSheetId="3">#REF!</definedName>
    <definedName name="BANERAPVCCOLPVC">#REF!</definedName>
    <definedName name="banli" localSheetId="2">#REF!</definedName>
    <definedName name="banli" localSheetId="3">#REF!</definedName>
    <definedName name="banli">#REF!</definedName>
    <definedName name="banlii" localSheetId="2">#REF!</definedName>
    <definedName name="banlii" localSheetId="3">#REF!</definedName>
    <definedName name="banlii">#REF!</definedName>
    <definedName name="banliii" localSheetId="2">#REF!</definedName>
    <definedName name="banliii" localSheetId="3">#REF!</definedName>
    <definedName name="banliii">#REF!</definedName>
    <definedName name="banliiii" localSheetId="2">#REF!</definedName>
    <definedName name="banliiii" localSheetId="3">#REF!</definedName>
    <definedName name="banliiii">#REF!</definedName>
    <definedName name="BAÑERAHFBCA" localSheetId="2">#REF!</definedName>
    <definedName name="BAÑERAHFBCA" localSheetId="3">#REF!</definedName>
    <definedName name="BAÑERAHFBCA">#REF!</definedName>
    <definedName name="BAÑERAHFCOL" localSheetId="2">#REF!</definedName>
    <definedName name="BAÑERAHFCOL" localSheetId="3">#REF!</definedName>
    <definedName name="BAÑERAHFCOL">#REF!</definedName>
    <definedName name="BAÑERALIV" localSheetId="2">#REF!</definedName>
    <definedName name="BAÑERALIV" localSheetId="3">#REF!</definedName>
    <definedName name="BAÑERALIV">#REF!</definedName>
    <definedName name="BARANDACURVACONTRA" localSheetId="2">#REF!</definedName>
    <definedName name="BARANDACURVACONTRA" localSheetId="3">#REF!</definedName>
    <definedName name="BARANDACURVACONTRA">#REF!</definedName>
    <definedName name="BARANDACURVAM2CONTRA" localSheetId="2">#REF!</definedName>
    <definedName name="BARANDACURVAM2CONTRA" localSheetId="3">#REF!</definedName>
    <definedName name="BARANDACURVAM2CONTRA">#REF!</definedName>
    <definedName name="BARANDARECTACONTRA" localSheetId="2">#REF!</definedName>
    <definedName name="BARANDARECTACONTRA" localSheetId="3">#REF!</definedName>
    <definedName name="BARANDARECTACONTRA">#REF!</definedName>
    <definedName name="BARANDARECTAM2CONTRA" localSheetId="2">#REF!</definedName>
    <definedName name="BARANDARECTAM2CONTRA" localSheetId="3">#REF!</definedName>
    <definedName name="BARANDARECTAM2CONTRA">#REF!</definedName>
    <definedName name="BARANDILLA" localSheetId="2">#REF!</definedName>
    <definedName name="BARANDILLA" localSheetId="3">#REF!</definedName>
    <definedName name="BARANDILLA">#REF!</definedName>
    <definedName name="BARANDILLA_2">#N/A</definedName>
    <definedName name="BARANDILLA_3">#N/A</definedName>
    <definedName name="barra12">[21]analisis!$G$2860</definedName>
    <definedName name="BASE" localSheetId="2">#REF!</definedName>
    <definedName name="BASE" localSheetId="3">#REF!</definedName>
    <definedName name="BASE">#REF!</definedName>
    <definedName name="BASE_CONTEN" localSheetId="2">#REF!</definedName>
    <definedName name="BASE_CONTEN">#REF!</definedName>
    <definedName name="_xlnm.Database" localSheetId="2">#REF!</definedName>
    <definedName name="_xlnm.Database" localSheetId="3">#REF!</definedName>
    <definedName name="_xlnm.Database">#REF!</definedName>
    <definedName name="baseia" localSheetId="2">#REF!</definedName>
    <definedName name="baseia" localSheetId="3">#REF!</definedName>
    <definedName name="baseia">#REF!</definedName>
    <definedName name="baseib" localSheetId="2">#REF!</definedName>
    <definedName name="baseib" localSheetId="3">#REF!</definedName>
    <definedName name="baseib">#REF!</definedName>
    <definedName name="baseic" localSheetId="2">#REF!</definedName>
    <definedName name="baseic" localSheetId="3">#REF!</definedName>
    <definedName name="baseic">#REF!</definedName>
    <definedName name="baseiia" localSheetId="2">#REF!</definedName>
    <definedName name="baseiia" localSheetId="3">#REF!</definedName>
    <definedName name="baseiia">#REF!</definedName>
    <definedName name="baseiib" localSheetId="2">#REF!</definedName>
    <definedName name="baseiib" localSheetId="3">#REF!</definedName>
    <definedName name="baseiib">#REF!</definedName>
    <definedName name="baseiic" localSheetId="2">#REF!</definedName>
    <definedName name="baseiic" localSheetId="3">#REF!</definedName>
    <definedName name="baseiic">#REF!</definedName>
    <definedName name="baseiiia" localSheetId="2">#REF!</definedName>
    <definedName name="baseiiia" localSheetId="3">#REF!</definedName>
    <definedName name="baseiiia">#REF!</definedName>
    <definedName name="baseiiib" localSheetId="2">#REF!</definedName>
    <definedName name="baseiiib" localSheetId="3">#REF!</definedName>
    <definedName name="baseiiib">#REF!</definedName>
    <definedName name="baseiiic" localSheetId="2">#REF!</definedName>
    <definedName name="baseiiic" localSheetId="3">#REF!</definedName>
    <definedName name="baseiiic">#REF!</definedName>
    <definedName name="baseiiiia" localSheetId="2">#REF!</definedName>
    <definedName name="baseiiiia" localSheetId="3">#REF!</definedName>
    <definedName name="baseiiiia">#REF!</definedName>
    <definedName name="baseiiiib" localSheetId="2">#REF!</definedName>
    <definedName name="baseiiiib" localSheetId="3">#REF!</definedName>
    <definedName name="baseiiiib">#REF!</definedName>
    <definedName name="baseiiiic" localSheetId="2">#REF!</definedName>
    <definedName name="baseiiiic" localSheetId="3">#REF!</definedName>
    <definedName name="baseiiiic">#REF!</definedName>
    <definedName name="bbthsrty" localSheetId="2">#REF!</definedName>
    <definedName name="bbthsrty">#REF!</definedName>
    <definedName name="BENEFICIOS" localSheetId="2">#REF!</definedName>
    <definedName name="BENEFICIOS" localSheetId="3">#REF!</definedName>
    <definedName name="BENEFICIOS">#REF!</definedName>
    <definedName name="Bidet_Royal____Aparato" localSheetId="2">[9]Insumos!#REF!</definedName>
    <definedName name="Bidet_Royal____Aparato" localSheetId="3">[9]Insumos!#REF!</definedName>
    <definedName name="Bidet_Royal____Aparato">[9]Insumos!#REF!</definedName>
    <definedName name="BIDETBCO" localSheetId="2">#REF!</definedName>
    <definedName name="BIDETBCO" localSheetId="3">#REF!</definedName>
    <definedName name="BIDETBCO">#REF!</definedName>
    <definedName name="BIDETBCOPVC" localSheetId="2">#REF!</definedName>
    <definedName name="BIDETBCOPVC" localSheetId="3">#REF!</definedName>
    <definedName name="BIDETBCOPVC">#REF!</definedName>
    <definedName name="BIDETCOL" localSheetId="2">#REF!</definedName>
    <definedName name="BIDETCOL" localSheetId="3">#REF!</definedName>
    <definedName name="BIDETCOL">#REF!</definedName>
    <definedName name="BIDETCOLPVC" localSheetId="2">#REF!</definedName>
    <definedName name="BIDETCOLPVC" localSheetId="3">#REF!</definedName>
    <definedName name="BIDETCOLPVC">#REF!</definedName>
    <definedName name="BISAGRA" localSheetId="2">#REF!</definedName>
    <definedName name="BISAGRA" localSheetId="3">#REF!</definedName>
    <definedName name="BISAGRA">#REF!</definedName>
    <definedName name="bloc6">'[37]anal term'!$G$251</definedName>
    <definedName name="block.8.bnp.20">'[40]Ana. blocks y termin.'!$D$6</definedName>
    <definedName name="BLOCK_4" localSheetId="2">#REF!</definedName>
    <definedName name="BLOCK_4">#REF!</definedName>
    <definedName name="BLOCK_6" localSheetId="2">#REF!</definedName>
    <definedName name="BLOCK_6">#REF!</definedName>
    <definedName name="BLOCK_8" localSheetId="2">#REF!</definedName>
    <definedName name="BLOCK_8">#REF!</definedName>
    <definedName name="BLOCK_CALADO" localSheetId="2">#REF!</definedName>
    <definedName name="BLOCK_CALADO">#REF!</definedName>
    <definedName name="BLOCK0.10M" localSheetId="2">#REF!</definedName>
    <definedName name="BLOCK0.10M" localSheetId="3">[6]insumo!$D$8</definedName>
    <definedName name="BLOCK0.10M">#REF!</definedName>
    <definedName name="BLOCK0.15M" localSheetId="2">#REF!</definedName>
    <definedName name="BLOCK0.15M" localSheetId="3">[6]insumo!$D$9</definedName>
    <definedName name="BLOCK0.15M">#REF!</definedName>
    <definedName name="BLOCK0.20M" localSheetId="2">#REF!</definedName>
    <definedName name="BLOCK0.20M" localSheetId="3">[6]insumo!$D$10</definedName>
    <definedName name="BLOCK0.20M">#REF!</definedName>
    <definedName name="BLOCK0.30M" localSheetId="2">#REF!</definedName>
    <definedName name="BLOCK0.30M" localSheetId="3">#REF!</definedName>
    <definedName name="BLOCK0.30M">#REF!</definedName>
    <definedName name="BLOCK10" localSheetId="2">#REF!</definedName>
    <definedName name="BLOCK10" localSheetId="3">#REF!</definedName>
    <definedName name="BLOCK10">#REF!</definedName>
    <definedName name="BLOCK12" localSheetId="2">#REF!</definedName>
    <definedName name="BLOCK12" localSheetId="3">#REF!</definedName>
    <definedName name="BLOCK12">#REF!</definedName>
    <definedName name="block4" localSheetId="2">#REF!</definedName>
    <definedName name="BLOCK4" localSheetId="3">#REF!</definedName>
    <definedName name="block4">#REF!</definedName>
    <definedName name="BLOCK4RUST" localSheetId="2">#REF!</definedName>
    <definedName name="BLOCK4RUST" localSheetId="3">#REF!</definedName>
    <definedName name="BLOCK4RUST">#REF!</definedName>
    <definedName name="BLOCK5" localSheetId="2">#REF!</definedName>
    <definedName name="BLOCK5" localSheetId="3">#REF!</definedName>
    <definedName name="BLOCK5">#REF!</definedName>
    <definedName name="block6">'[41]Analisis Unit. '!$F$40</definedName>
    <definedName name="BLOCK640" localSheetId="2">#REF!</definedName>
    <definedName name="BLOCK640" localSheetId="3">#REF!</definedName>
    <definedName name="BLOCK640">#REF!</definedName>
    <definedName name="BLOCK6VIO2" localSheetId="2">#REF!</definedName>
    <definedName name="BLOCK6VIO2" localSheetId="3">#REF!</definedName>
    <definedName name="BLOCK6VIO2">#REF!</definedName>
    <definedName name="block8" localSheetId="2">#REF!</definedName>
    <definedName name="BLOCK8" localSheetId="3">#REF!</definedName>
    <definedName name="block8">#REF!</definedName>
    <definedName name="BLOCK820" localSheetId="2">#REF!</definedName>
    <definedName name="BLOCK820" localSheetId="3">#REF!</definedName>
    <definedName name="BLOCK820">#REF!</definedName>
    <definedName name="BLOCK820CLLENAS" localSheetId="2">#REF!</definedName>
    <definedName name="BLOCK820CLLENAS" localSheetId="3">#REF!</definedName>
    <definedName name="BLOCK820CLLENAS">#REF!</definedName>
    <definedName name="BLOCK840" localSheetId="2">#REF!</definedName>
    <definedName name="BLOCK840" localSheetId="3">#REF!</definedName>
    <definedName name="BLOCK840">#REF!</definedName>
    <definedName name="BLOCK840CLLENAS" localSheetId="2">#REF!</definedName>
    <definedName name="BLOCK840CLLENAS" localSheetId="3">#REF!</definedName>
    <definedName name="BLOCK840CLLENAS">#REF!</definedName>
    <definedName name="BLOCK8RUST" localSheetId="2">#REF!</definedName>
    <definedName name="BLOCK8RUST" localSheetId="3">#REF!</definedName>
    <definedName name="BLOCK8RUST">#REF!</definedName>
    <definedName name="BLOCKB4">'[23]Analisis Detallado'!#REF!</definedName>
    <definedName name="BLOCKB6">'[23]Analisis Detallado'!#REF!</definedName>
    <definedName name="BLOCKB8">'[23]Analisis Detallado'!#REF!</definedName>
    <definedName name="BLOCKCA" localSheetId="2">#REF!</definedName>
    <definedName name="BLOCKCA" localSheetId="3">[6]insumo!#REF!</definedName>
    <definedName name="BLOCKCA">#REF!</definedName>
    <definedName name="BLOCKCALAD666" localSheetId="2">#REF!</definedName>
    <definedName name="BLOCKCALAD666" localSheetId="3">#REF!</definedName>
    <definedName name="BLOCKCALAD666">#REF!</definedName>
    <definedName name="BLOCKCALAD886" localSheetId="2">#REF!</definedName>
    <definedName name="BLOCKCALAD886" localSheetId="3">#REF!</definedName>
    <definedName name="BLOCKCALAD886">#REF!</definedName>
    <definedName name="BLOCKCALADORN152040" localSheetId="2">#REF!</definedName>
    <definedName name="BLOCKCALADORN152040" localSheetId="3">#REF!</definedName>
    <definedName name="BLOCKCALADORN152040">#REF!</definedName>
    <definedName name="BLOCKH12">'[23]Analisis Detallado'!#REF!</definedName>
    <definedName name="BLOCKH4">'[23]Analisis Detallado'!#REF!</definedName>
    <definedName name="BLOCKH6">'[23]Analisis Detallado'!#REF!</definedName>
    <definedName name="BLOCKH8">'[23]Analisis Detallado'!#REF!</definedName>
    <definedName name="BLOCKORNAMENTAL" localSheetId="2">#REF!</definedName>
    <definedName name="BLOCKORNAMENTAL" localSheetId="3">#REF!</definedName>
    <definedName name="BLOCKORNAMENTAL">#REF!</definedName>
    <definedName name="Bloques_de_4">[28]Insumos!$B$21:$D$21</definedName>
    <definedName name="Bloques_de_6">[28]Insumos!$B$22:$D$22</definedName>
    <definedName name="Bloques_de_8">[28]Insumos!$B$23:$D$23</definedName>
    <definedName name="bloques4" localSheetId="2">[30]MATERIALES!#REF!</definedName>
    <definedName name="bloques4" localSheetId="3">[30]MATERIALES!#REF!</definedName>
    <definedName name="bloques4">[30]MATERIALES!#REF!</definedName>
    <definedName name="bloques6" localSheetId="2">[30]MATERIALES!#REF!</definedName>
    <definedName name="bloques6" localSheetId="3">[30]MATERIALES!#REF!</definedName>
    <definedName name="bloques6">[30]MATERIALES!#REF!</definedName>
    <definedName name="bloques8" localSheetId="2">[30]MATERIALES!#REF!</definedName>
    <definedName name="bloques8" localSheetId="3">[30]MATERIALES!#REF!</definedName>
    <definedName name="bloques8">[30]MATERIALES!#REF!</definedName>
    <definedName name="BOMBA" localSheetId="2">#REF!</definedName>
    <definedName name="BOMBA" localSheetId="3">#REF!</definedName>
    <definedName name="BOMBA">#REF!</definedName>
    <definedName name="BOMBA_ACHIQUE" localSheetId="2">#REF!</definedName>
    <definedName name="BOMBA_ACHIQUE">#REF!</definedName>
    <definedName name="bombahorm" localSheetId="2">#REF!</definedName>
    <definedName name="bombahorm">#REF!</definedName>
    <definedName name="BOMBILLAS_1500W">[42]INSU!$B$42</definedName>
    <definedName name="BOQUILLA_FREGADERO_CROMO" localSheetId="2">#REF!</definedName>
    <definedName name="BOQUILLA_FREGADERO_CROMO">#REF!</definedName>
    <definedName name="BOQUILLA_LAVADERO_CROMO" localSheetId="2">#REF!</definedName>
    <definedName name="BOQUILLA_LAVADERO_CROMO">#REF!</definedName>
    <definedName name="BOQUILLAFREG" localSheetId="2">#REF!</definedName>
    <definedName name="BOQUILLAFREG" localSheetId="3">#REF!</definedName>
    <definedName name="BOQUILLAFREG">#REF!</definedName>
    <definedName name="BOQUILLALAV" localSheetId="2">#REF!</definedName>
    <definedName name="BOQUILLALAV" localSheetId="3">#REF!</definedName>
    <definedName name="BOQUILLALAV">#REF!</definedName>
    <definedName name="BOQUILLALAV212TAPON" localSheetId="2">#REF!</definedName>
    <definedName name="BOQUILLALAV212TAPON" localSheetId="3">#REF!</definedName>
    <definedName name="BOQUILLALAV212TAPON">#REF!</definedName>
    <definedName name="BOQUILLALAVCRO" localSheetId="2">#REF!</definedName>
    <definedName name="BOQUILLALAVCRO" localSheetId="3">#REF!</definedName>
    <definedName name="BOQUILLALAVCRO">#REF!</definedName>
    <definedName name="BOQUILLALAVPVC" localSheetId="2">#REF!</definedName>
    <definedName name="BOQUILLALAVPVC" localSheetId="3">#REF!</definedName>
    <definedName name="BOQUILLALAVPVC">#REF!</definedName>
    <definedName name="BORDILLO4" localSheetId="2">#REF!</definedName>
    <definedName name="BORDILLO4" localSheetId="3">#REF!</definedName>
    <definedName name="BORDILLO4">#REF!</definedName>
    <definedName name="BORDILLO6" localSheetId="2">#REF!</definedName>
    <definedName name="BORDILLO6" localSheetId="3">#REF!</definedName>
    <definedName name="BORDILLO6">#REF!</definedName>
    <definedName name="BORDILLO8" localSheetId="2">#REF!</definedName>
    <definedName name="BORDILLO8" localSheetId="3">#REF!</definedName>
    <definedName name="BORDILLO8">#REF!</definedName>
    <definedName name="Borrar_C.A1">[43]Col.Amarre!$J$9:$M$9,[43]Col.Amarre!$J$10:$R$10,[43]Col.Amarre!$AG$13:$AH$13,[43]Col.Amarre!$AJ$11:$AK$11,[43]Col.Amarre!$AP$13:$AQ$13,[43]Col.Amarre!$AR$11:$AS$11,[43]Col.Amarre!$D$16:$M$35,[43]Col.Amarre!$V$16:$AC$35</definedName>
    <definedName name="Borrar_Esc.">[43]Escalera!$J$9:$M$9,[43]Escalera!$J$10:$R$10,[43]Escalera!$AL$14:$AM$14,[43]Escalera!$AL$16:$AM$16,[43]Escalera!$I$16:$M$16,[43]Escalera!$B$19:$AE$32,[43]Escalera!$AN$19:$AQ$32</definedName>
    <definedName name="Borrar_Muros">[43]Muros!$W$15:$Z$15,[43]Muros!$AA$15:$AD$15,[43]Muros!$AF$13,[43]Muros!$K$20:$L$20,[43]Muros!$O$26:$P$26</definedName>
    <definedName name="Borrar_Precio">[44]Cotz.!$F$23:$F$800,[44]Cotz.!$K$280:$K$800</definedName>
    <definedName name="Borrar_V.C1">[45]qqVgas!$J$9:$M$9,[45]qqVgas!$J$10:$R$10,[45]qqVgas!$AJ$11:$AK$11,[45]qqVgas!$AR$11:$AS$11,[45]qqVgas!$AG$13:$AH$13,[45]qqVgas!$AP$13:$AQ$13,[45]qqVgas!$D$16:$AC$195</definedName>
    <definedName name="BOTE" localSheetId="2">#REF!</definedName>
    <definedName name="BOTE" localSheetId="3">#REF!</definedName>
    <definedName name="BOTE">#REF!</definedName>
    <definedName name="Bote_de_Material">[28]Insumos!$B$27:$D$27</definedName>
    <definedName name="BOTEEQUIPO" localSheetId="2">#REF!</definedName>
    <definedName name="BOTEEQUIPO" localSheetId="3">#REF!</definedName>
    <definedName name="BOTEEQUIPO">#REF!</definedName>
    <definedName name="BOTEMANO" localSheetId="0">'[46]ANALISIS PARTIDAS CARRET.'!$H$348</definedName>
    <definedName name="BOTEMANO">'[47]ANALISIS PARTIDAS CARRET.'!$H$352</definedName>
    <definedName name="bOTIQUIN01" localSheetId="2">#REF!</definedName>
    <definedName name="bOTIQUIN01" localSheetId="3">#REF!</definedName>
    <definedName name="bOTIQUIN01">#REF!</definedName>
    <definedName name="bOTIQUIN02" localSheetId="2">#REF!</definedName>
    <definedName name="bOTIQUIN02" localSheetId="3">#REF!</definedName>
    <definedName name="bOTIQUIN02">#REF!</definedName>
    <definedName name="bOTIQUIN03" localSheetId="2">#REF!</definedName>
    <definedName name="bOTIQUIN03" localSheetId="3">#REF!</definedName>
    <definedName name="bOTIQUIN03">#REF!</definedName>
    <definedName name="bOTIQUIN04" localSheetId="2">#REF!</definedName>
    <definedName name="bOTIQUIN04" localSheetId="3">#REF!</definedName>
    <definedName name="bOTIQUIN04">#REF!</definedName>
    <definedName name="bOTIQUIN05" localSheetId="2">#REF!</definedName>
    <definedName name="bOTIQUIN05" localSheetId="3">#REF!</definedName>
    <definedName name="bOTIQUIN05">#REF!</definedName>
    <definedName name="bOTIQUIN06" localSheetId="2">#REF!</definedName>
    <definedName name="bOTIQUIN06" localSheetId="3">#REF!</definedName>
    <definedName name="bOTIQUIN06">#REF!</definedName>
    <definedName name="BOTONTIMBRE" localSheetId="2">#REF!</definedName>
    <definedName name="BOTONTIMBRE" localSheetId="3">#REF!</definedName>
    <definedName name="BOTONTIMBRE">#REF!</definedName>
    <definedName name="BPLUV4SDR41CONTRA" localSheetId="2">#REF!</definedName>
    <definedName name="BPLUV4SDR41CONTRA" localSheetId="3">#REF!</definedName>
    <definedName name="BPLUV4SDR41CONTRA">#REF!</definedName>
    <definedName name="BREAKER15" localSheetId="2">#REF!</definedName>
    <definedName name="BREAKER15" localSheetId="3">#REF!</definedName>
    <definedName name="BREAKER15">#REF!</definedName>
    <definedName name="BREAKERS" localSheetId="2">#REF!</definedName>
    <definedName name="BREAKERS">#REF!</definedName>
    <definedName name="BREAKERS_15A" localSheetId="2">#REF!</definedName>
    <definedName name="BREAKERS_15A">#REF!</definedName>
    <definedName name="BREAKERS_20A" localSheetId="2">#REF!</definedName>
    <definedName name="BREAKERS_20A">#REF!</definedName>
    <definedName name="BREAKERS_30A" localSheetId="2">#REF!</definedName>
    <definedName name="BREAKERS_30A">#REF!</definedName>
    <definedName name="Brigada_de_Topografía__incluyendo_equipos">[28]Insumos!$B$148:$D$148</definedName>
    <definedName name="BRIGADATOPOGRAFICA" localSheetId="2">#REF!</definedName>
    <definedName name="BRIGADATOPOGRAFICA" localSheetId="3">#REF!</definedName>
    <definedName name="BRIGADATOPOGRAFICA">#REF!</definedName>
    <definedName name="brochas" localSheetId="2">#REF!</definedName>
    <definedName name="brochas" localSheetId="3">#REF!</definedName>
    <definedName name="brochas">#REF!</definedName>
    <definedName name="C._ADICIONAL">#N/A</definedName>
    <definedName name="c.gas.gen" localSheetId="2">#REF!</definedName>
    <definedName name="c.gas.gen" localSheetId="3">#REF!</definedName>
    <definedName name="c.gas.gen">#REF!</definedName>
    <definedName name="CABALLETEBARRO" localSheetId="2">#REF!</definedName>
    <definedName name="CABALLETEBARRO" localSheetId="3">#REF!</definedName>
    <definedName name="CABALLETEBARRO">#REF!</definedName>
    <definedName name="CABALLETEZ29" localSheetId="2">#REF!</definedName>
    <definedName name="CABALLETEZ29" localSheetId="3">#REF!</definedName>
    <definedName name="CABALLETEZ29">#REF!</definedName>
    <definedName name="Cable_de_Postensado" localSheetId="2">#REF!</definedName>
    <definedName name="Cable_de_Postensado" localSheetId="3">#REF!</definedName>
    <definedName name="Cable_de_Postensado">#REF!</definedName>
    <definedName name="Cable_de_Postensado_2">#N/A</definedName>
    <definedName name="Cable_de_Postensado_3">#N/A</definedName>
    <definedName name="cablo2">[37]Volumenes!$I$2234</definedName>
    <definedName name="CABTEJAASFINST" localSheetId="2">#REF!</definedName>
    <definedName name="CABTEJAASFINST" localSheetId="3">#REF!</definedName>
    <definedName name="CABTEJAASFINST">#REF!</definedName>
    <definedName name="CACERO" localSheetId="2">#REF!</definedName>
    <definedName name="CACERO" localSheetId="3">#REF!</definedName>
    <definedName name="CACERO">#REF!</definedName>
    <definedName name="CACERO60" localSheetId="2">#REF!</definedName>
    <definedName name="CACERO60" localSheetId="3">#REF!</definedName>
    <definedName name="CACERO60">#REF!</definedName>
    <definedName name="CACEROCOLCIR" localSheetId="2">#REF!</definedName>
    <definedName name="CACEROCOLCIR" localSheetId="3">#REF!</definedName>
    <definedName name="CACEROCOLCIR">#REF!</definedName>
    <definedName name="CACEROCOLML" localSheetId="2">#REF!</definedName>
    <definedName name="CACEROCOLML" localSheetId="3">#REF!</definedName>
    <definedName name="CACEROCOLML">#REF!</definedName>
    <definedName name="CACEROLOSALIMA" localSheetId="2">#REF!</definedName>
    <definedName name="CACEROLOSALIMA" localSheetId="3">#REF!</definedName>
    <definedName name="CACEROLOSALIMA">#REF!</definedName>
    <definedName name="CACEROMALLA" localSheetId="2">#REF!</definedName>
    <definedName name="CACEROMALLA" localSheetId="3">#REF!</definedName>
    <definedName name="CACEROMALLA">#REF!</definedName>
    <definedName name="CACEROML" localSheetId="2">#REF!</definedName>
    <definedName name="CACEROML" localSheetId="3">#REF!</definedName>
    <definedName name="CACEROML">#REF!</definedName>
    <definedName name="CACEROPI" localSheetId="2">#REF!</definedName>
    <definedName name="CACEROPI" localSheetId="3">#REF!</definedName>
    <definedName name="CACEROPI">#REF!</definedName>
    <definedName name="CACEROPORTICO" localSheetId="2">#REF!</definedName>
    <definedName name="CACEROPORTICO" localSheetId="3">#REF!</definedName>
    <definedName name="CACEROPORTICO">#REF!</definedName>
    <definedName name="CACERORAMPA" localSheetId="2">#REF!</definedName>
    <definedName name="CACERORAMPA" localSheetId="3">#REF!</definedName>
    <definedName name="CACERORAMPA">#REF!</definedName>
    <definedName name="CACEROSUBIR2" localSheetId="2">#REF!</definedName>
    <definedName name="CACEROSUBIR2" localSheetId="3">#REF!</definedName>
    <definedName name="CACEROSUBIR2">#REF!</definedName>
    <definedName name="CACEROSUBIR3" localSheetId="2">#REF!</definedName>
    <definedName name="CACEROSUBIR3" localSheetId="3">#REF!</definedName>
    <definedName name="CACEROSUBIR3">#REF!</definedName>
    <definedName name="CACEROSUBIR4" localSheetId="2">#REF!</definedName>
    <definedName name="CACEROSUBIR4" localSheetId="3">#REF!</definedName>
    <definedName name="CACEROSUBIR4">#REF!</definedName>
    <definedName name="CACEROSUBIR5" localSheetId="2">#REF!</definedName>
    <definedName name="CACEROSUBIR5" localSheetId="3">#REF!</definedName>
    <definedName name="CACEROSUBIR5">#REF!</definedName>
    <definedName name="CACEROSUBIR6" localSheetId="2">#REF!</definedName>
    <definedName name="CACEROSUBIR6" localSheetId="3">#REF!</definedName>
    <definedName name="CACEROSUBIR6">#REF!</definedName>
    <definedName name="CACEROVIGAML" localSheetId="2">#REF!</definedName>
    <definedName name="CACEROVIGAML" localSheetId="3">#REF!</definedName>
    <definedName name="CACEROVIGAML">#REF!</definedName>
    <definedName name="CACEROZAP" localSheetId="2">#REF!</definedName>
    <definedName name="CACEROZAP" localSheetId="3">#REF!</definedName>
    <definedName name="CACEROZAP">#REF!</definedName>
    <definedName name="cadeneros" localSheetId="2">'[31]O.M. y Salarios'!#REF!</definedName>
    <definedName name="cadeneros" localSheetId="3">'[31]O.M. y Salarios'!#REF!</definedName>
    <definedName name="cadeneros">'[31]O.M. y Salarios'!#REF!</definedName>
    <definedName name="CADOQUIN" localSheetId="2">#REF!</definedName>
    <definedName name="CADOQUIN" localSheetId="3">#REF!</definedName>
    <definedName name="CADOQUIN">#REF!</definedName>
    <definedName name="CAJA_2x4_12" localSheetId="2">#REF!</definedName>
    <definedName name="CAJA_2x4_12">#REF!</definedName>
    <definedName name="CAJA_2x4_34" localSheetId="2">#REF!</definedName>
    <definedName name="CAJA_2x4_34">#REF!</definedName>
    <definedName name="CAJA_OCTAGONAL" localSheetId="2">#REF!</definedName>
    <definedName name="CAJA_OCTAGONAL">#REF!</definedName>
    <definedName name="CAJA2412" localSheetId="2">#REF!</definedName>
    <definedName name="CAJA2412" localSheetId="3">#REF!</definedName>
    <definedName name="CAJA2412">#REF!</definedName>
    <definedName name="CAJA2434" localSheetId="2">#REF!</definedName>
    <definedName name="CAJA2434" localSheetId="3">#REF!</definedName>
    <definedName name="CAJA2434">#REF!</definedName>
    <definedName name="CAJA4434" localSheetId="2">#REF!</definedName>
    <definedName name="CAJA4434" localSheetId="3">#REF!</definedName>
    <definedName name="CAJA4434">#REF!</definedName>
    <definedName name="CAJAOCTA12" localSheetId="2">#REF!</definedName>
    <definedName name="CAJAOCTA12" localSheetId="3">#REF!</definedName>
    <definedName name="CAJAOCTA12">#REF!</definedName>
    <definedName name="cal" localSheetId="2">#REF!</definedName>
    <definedName name="CAL" localSheetId="0">'[23]Analisis Detallado'!#REF!</definedName>
    <definedName name="CAL" localSheetId="3">#REF!</definedName>
    <definedName name="cal">#REF!</definedName>
    <definedName name="Cal_Pomier____50_Lbs.">[28]Insumos!$B$29:$D$29</definedName>
    <definedName name="CALADOBARRO66" localSheetId="2">#REF!</definedName>
    <definedName name="CALADOBARRO66" localSheetId="3">#REF!</definedName>
    <definedName name="CALADOBARRO66">#REF!</definedName>
    <definedName name="CALADOBARRO88" localSheetId="2">#REF!</definedName>
    <definedName name="CALADOBARRO88" localSheetId="3">#REF!</definedName>
    <definedName name="CALADOBARRO88">#REF!</definedName>
    <definedName name="CALELECRI12" localSheetId="2">#REF!</definedName>
    <definedName name="CALELECRI12" localSheetId="3">#REF!</definedName>
    <definedName name="CALELECRI12">#REF!</definedName>
    <definedName name="CALELECRI20" localSheetId="2">#REF!</definedName>
    <definedName name="CALELECRI20" localSheetId="3">#REF!</definedName>
    <definedName name="CALELECRI20">#REF!</definedName>
    <definedName name="CALELECRI30" localSheetId="2">#REF!</definedName>
    <definedName name="CALELECRI30" localSheetId="3">#REF!</definedName>
    <definedName name="CALELECRI30">#REF!</definedName>
    <definedName name="CALELECRI42" localSheetId="2">#REF!</definedName>
    <definedName name="CALELECRI42" localSheetId="3">#REF!</definedName>
    <definedName name="CALELECRI42">#REF!</definedName>
    <definedName name="CALELECRI6" localSheetId="2">#REF!</definedName>
    <definedName name="CALELECRI6" localSheetId="3">#REF!</definedName>
    <definedName name="CALELECRI6">#REF!</definedName>
    <definedName name="CALELECRI60" localSheetId="2">#REF!</definedName>
    <definedName name="CALELECRI60" localSheetId="3">#REF!</definedName>
    <definedName name="CALELECRI60">#REF!</definedName>
    <definedName name="CALELECRI8" localSheetId="2">#REF!</definedName>
    <definedName name="CALELECRI8" localSheetId="3">#REF!</definedName>
    <definedName name="CALELECRI8">#REF!</definedName>
    <definedName name="CALELEIMP20" localSheetId="2">#REF!</definedName>
    <definedName name="CALELEIMP20" localSheetId="3">#REF!</definedName>
    <definedName name="CALELEIMP20">#REF!</definedName>
    <definedName name="CALELEIMP30" localSheetId="2">#REF!</definedName>
    <definedName name="CALELEIMP30" localSheetId="3">#REF!</definedName>
    <definedName name="CALELEIMP30">#REF!</definedName>
    <definedName name="CALELEIMP40" localSheetId="2">#REF!</definedName>
    <definedName name="CALELEIMP40" localSheetId="3">#REF!</definedName>
    <definedName name="CALELEIMP40">#REF!</definedName>
    <definedName name="CALELEIMP80" localSheetId="2">#REF!</definedName>
    <definedName name="CALELEIMP80" localSheetId="3">#REF!</definedName>
    <definedName name="CALELEIMP80">#REF!</definedName>
    <definedName name="CALICHE" localSheetId="2">#REF!</definedName>
    <definedName name="Caliche" localSheetId="3">[28]Insumos!$B$30:$D$30</definedName>
    <definedName name="CALICHE">#REF!</definedName>
    <definedName name="CALICHEB" localSheetId="2">#REF!</definedName>
    <definedName name="CALICHEB" localSheetId="3">[6]insumo!$D$12</definedName>
    <definedName name="CALICHEB">#REF!</definedName>
    <definedName name="calle" localSheetId="2">#REF!</definedName>
    <definedName name="calle">#REF!</definedName>
    <definedName name="CAMARACAL" localSheetId="2">#REF!</definedName>
    <definedName name="CAMARACAL" localSheetId="3">#REF!</definedName>
    <definedName name="CAMARACAL">#REF!</definedName>
    <definedName name="CAMARAROC" localSheetId="2">#REF!</definedName>
    <definedName name="CAMARAROC" localSheetId="3">#REF!</definedName>
    <definedName name="CAMARAROC">#REF!</definedName>
    <definedName name="CAMARATIE" localSheetId="2">#REF!</definedName>
    <definedName name="CAMARATIE" localSheetId="3">#REF!</definedName>
    <definedName name="CAMARATIE">#REF!</definedName>
    <definedName name="CAMION_BOTE" localSheetId="2">#REF!</definedName>
    <definedName name="CAMION_BOTE">#REF!</definedName>
    <definedName name="CAMION_VOLTEO_CAPACIDAD_MENOR_6_M3">[39]Camiones!$D$13</definedName>
    <definedName name="camioncama" localSheetId="2">'[27]Listado Equipos a utilizar'!#REF!</definedName>
    <definedName name="camioncama" localSheetId="3">'[27]Listado Equipos a utilizar'!#REF!</definedName>
    <definedName name="camioncama">'[27]Listado Equipos a utilizar'!#REF!</definedName>
    <definedName name="camioneta" localSheetId="2">'[27]Listado Equipos a utilizar'!#REF!</definedName>
    <definedName name="camioneta" localSheetId="3">'[27]Listado Equipos a utilizar'!#REF!</definedName>
    <definedName name="camioneta">'[27]Listado Equipos a utilizar'!#REF!</definedName>
    <definedName name="CAMIONVOLTEO">[30]EQUIPOS!$I$19</definedName>
    <definedName name="CAMPAMENTO" localSheetId="0">[46]CAMPAMENTO2!$G$33</definedName>
    <definedName name="CAMPAMENTO">'[47]OFICINA Y LABORATORIO'!$G$34</definedName>
    <definedName name="CAN" localSheetId="2">[10]A!#REF!</definedName>
    <definedName name="CAN" localSheetId="3">[10]A!#REF!</definedName>
    <definedName name="CAN">[10]A!#REF!</definedName>
    <definedName name="CANALETACONTRA" localSheetId="2">#REF!</definedName>
    <definedName name="CANALETACONTRA" localSheetId="3">#REF!</definedName>
    <definedName name="CANALETACONTRA">#REF!</definedName>
    <definedName name="canali" localSheetId="2">#REF!</definedName>
    <definedName name="canali" localSheetId="3">#REF!</definedName>
    <definedName name="canali">#REF!</definedName>
    <definedName name="canalii" localSheetId="2">#REF!</definedName>
    <definedName name="canalii" localSheetId="3">#REF!</definedName>
    <definedName name="canalii">#REF!</definedName>
    <definedName name="canaliii" localSheetId="2">#REF!</definedName>
    <definedName name="canaliii" localSheetId="3">#REF!</definedName>
    <definedName name="canaliii">#REF!</definedName>
    <definedName name="canaliiii" localSheetId="2">#REF!</definedName>
    <definedName name="canaliiii" localSheetId="3">#REF!</definedName>
    <definedName name="canaliiii">#REF!</definedName>
    <definedName name="CANDADO" localSheetId="2">#REF!</definedName>
    <definedName name="CANDADO" localSheetId="3">#REF!</definedName>
    <definedName name="CANDADO">#REF!</definedName>
    <definedName name="Cant" localSheetId="2">#REF!</definedName>
    <definedName name="Cant" localSheetId="3">#REF!</definedName>
    <definedName name="Cant">#REF!</definedName>
    <definedName name="Cant_2">"$#REF!.$D$1:$D$65534"</definedName>
    <definedName name="Cant_3">"$#REF!.$D$1:$D$65534"</definedName>
    <definedName name="CANT1" localSheetId="2">#REF!</definedName>
    <definedName name="CANT1" localSheetId="3">#REF!</definedName>
    <definedName name="CANT1">#REF!</definedName>
    <definedName name="CANT1_2">"$#REF!.$D$1:$D$65534"</definedName>
    <definedName name="CANT1_3">"$#REF!.$D$1:$D$65534"</definedName>
    <definedName name="cant10" localSheetId="2">#REF!</definedName>
    <definedName name="cant10" localSheetId="3">#REF!</definedName>
    <definedName name="cant10">#REF!</definedName>
    <definedName name="cant2" localSheetId="2">#REF!</definedName>
    <definedName name="cant2" localSheetId="3">#REF!</definedName>
    <definedName name="cant2">#REF!</definedName>
    <definedName name="CANT3" localSheetId="2">#REF!</definedName>
    <definedName name="CANT3" localSheetId="3">#REF!</definedName>
    <definedName name="CANT3">#REF!</definedName>
    <definedName name="cant4">[9]Sheet4!$C:$C</definedName>
    <definedName name="cant5">[9]Sheet5!$C:$C</definedName>
    <definedName name="CANT6" localSheetId="2">#REF!</definedName>
    <definedName name="CANT6" localSheetId="3">#REF!</definedName>
    <definedName name="CANT6">#REF!</definedName>
    <definedName name="CANT6_2">"$#REF!.$C$1:$C$65534"</definedName>
    <definedName name="CANT6_3">"$#REF!.$C$1:$C$65534"</definedName>
    <definedName name="cant7" localSheetId="2">#REF!</definedName>
    <definedName name="cant7" localSheetId="3">#REF!</definedName>
    <definedName name="cant7">#REF!</definedName>
    <definedName name="Cant8" localSheetId="2">#REF!</definedName>
    <definedName name="Cant8" localSheetId="3">#REF!</definedName>
    <definedName name="Cant8">#REF!</definedName>
    <definedName name="canta" localSheetId="2">#REF!</definedName>
    <definedName name="canta" localSheetId="3">#REF!</definedName>
    <definedName name="canta">#REF!</definedName>
    <definedName name="canta_2">"$#REF!.$H$1:$H$65534"</definedName>
    <definedName name="canta_3">"$#REF!.$H$1:$H$65534"</definedName>
    <definedName name="CANTIDADPRESUPUESTO" localSheetId="2">#REF!</definedName>
    <definedName name="CANTIDADPRESUPUESTO" localSheetId="3">#REF!</definedName>
    <definedName name="CANTIDADPRESUPUESTO">#REF!</definedName>
    <definedName name="CANTIDADPRESUPUESTO_2">"$#REF!.$C$1:$C$65534"</definedName>
    <definedName name="CANTIDADPRESUPUESTO_3">"$#REF!.$C$1:$C$65534"</definedName>
    <definedName name="CANTO" localSheetId="2">#REF!</definedName>
    <definedName name="CANTO" localSheetId="3">#REF!</definedName>
    <definedName name="CANTO">#REF!</definedName>
    <definedName name="cantp" localSheetId="2">#REF!</definedName>
    <definedName name="cantp" localSheetId="3">#REF!</definedName>
    <definedName name="cantp">#REF!</definedName>
    <definedName name="cantp_2">"$#REF!.$J$1:$J$65534"</definedName>
    <definedName name="cantp_3">"$#REF!.$J$1:$J$65534"</definedName>
    <definedName name="cantpre" localSheetId="2">#REF!</definedName>
    <definedName name="cantpre" localSheetId="3">#REF!</definedName>
    <definedName name="cantpre">#REF!</definedName>
    <definedName name="cantpre_2">"$#REF!.$D$1:$D$65534"</definedName>
    <definedName name="cantpre_3">"$#REF!.$D$1:$D$65534"</definedName>
    <definedName name="cantt" localSheetId="2">#REF!</definedName>
    <definedName name="cantt" localSheetId="3">#REF!</definedName>
    <definedName name="cantt">#REF!</definedName>
    <definedName name="cantt_2">"$#REF!.$L$1:$L$65534"</definedName>
    <definedName name="cantt_3">"$#REF!.$L$1:$L$65534"</definedName>
    <definedName name="CAOBA" localSheetId="2">#REF!</definedName>
    <definedName name="CAOBA" localSheetId="3">#REF!</definedName>
    <definedName name="CAOBA">#REF!</definedName>
    <definedName name="Capatazequipo">[30]OBRAMANO!$F$81</definedName>
    <definedName name="CAR.SOC">'[41]Cargas Sociales'!$G$23</definedName>
    <definedName name="Car.Soc.">'[26]Cargas Sociales'!$G$29</definedName>
    <definedName name="CARANTEPECHO" localSheetId="2">#REF!</definedName>
    <definedName name="CARANTEPECHO" localSheetId="3">#REF!</definedName>
    <definedName name="CARANTEPECHO">#REF!</definedName>
    <definedName name="CARANTEPH10" localSheetId="2">#REF!</definedName>
    <definedName name="CARANTEPH10" localSheetId="3">#REF!</definedName>
    <definedName name="CARANTEPH10">#REF!</definedName>
    <definedName name="CARARCOFONDO20RADIO3" localSheetId="2">#REF!</definedName>
    <definedName name="CARARCOFONDO20RADIO3" localSheetId="3">#REF!</definedName>
    <definedName name="CARARCOFONDO20RADIO3">#REF!</definedName>
    <definedName name="CARASB36" localSheetId="2">#REF!</definedName>
    <definedName name="CARASB36" localSheetId="3">#REF!</definedName>
    <definedName name="CARASB36">#REF!</definedName>
    <definedName name="CARASB36ENLATES" localSheetId="2">#REF!</definedName>
    <definedName name="CARASB36ENLATES" localSheetId="3">#REF!</definedName>
    <definedName name="CARASB36ENLATES">#REF!</definedName>
    <definedName name="CARASB38" localSheetId="2">#REF!</definedName>
    <definedName name="CARASB38" localSheetId="3">#REF!</definedName>
    <definedName name="CARASB38">#REF!</definedName>
    <definedName name="CARASB38ENLATES" localSheetId="2">#REF!</definedName>
    <definedName name="CARASB38ENLATES" localSheetId="3">#REF!</definedName>
    <definedName name="CARASB38ENLATES">#REF!</definedName>
    <definedName name="CARCABASB" localSheetId="2">#REF!</definedName>
    <definedName name="CARCABASB" localSheetId="3">#REF!</definedName>
    <definedName name="CARCABASB">#REF!</definedName>
    <definedName name="CARCABZINC" localSheetId="2">#REF!</definedName>
    <definedName name="CARCABZINC" localSheetId="3">#REF!</definedName>
    <definedName name="CARCABZINC">#REF!</definedName>
    <definedName name="CARCIELORASB2X2" localSheetId="2">#REF!</definedName>
    <definedName name="CARCIELORASB2X2" localSheetId="3">#REF!</definedName>
    <definedName name="CARCIELORASB2X2">#REF!</definedName>
    <definedName name="CARCIELORCARCOSTILLA" localSheetId="2">#REF!</definedName>
    <definedName name="CARCIELORCARCOSTILLA" localSheetId="3">#REF!</definedName>
    <definedName name="CARCIELORCARCOSTILLA">#REF!</definedName>
    <definedName name="CARCIELORPLY2X2" localSheetId="2">#REF!</definedName>
    <definedName name="CARCIELORPLY2X2" localSheetId="3">#REF!</definedName>
    <definedName name="CARCIELORPLY2X2">#REF!</definedName>
    <definedName name="CARCIELORPLYCARPIEDRA" localSheetId="2">#REF!</definedName>
    <definedName name="CARCIELORPLYCARPIEDRA" localSheetId="3">#REF!</definedName>
    <definedName name="CARCIELORPLYCARPIEDRA">#REF!</definedName>
    <definedName name="CARCOL1X1CONF" localSheetId="2">#REF!</definedName>
    <definedName name="CARCOL1X1CONF" localSheetId="3">#REF!</definedName>
    <definedName name="CARCOL1X1CONF">#REF!</definedName>
    <definedName name="CARCOL1X1INST" localSheetId="2">#REF!</definedName>
    <definedName name="CARCOL1X1INST" localSheetId="3">#REF!</definedName>
    <definedName name="CARCOL1X1INST">#REF!</definedName>
    <definedName name="CARCOL2TAPA10RETALLE" localSheetId="2">#REF!</definedName>
    <definedName name="CARCOL2TAPA10RETALLE" localSheetId="3">#REF!</definedName>
    <definedName name="CARCOL2TAPA10RETALLE">#REF!</definedName>
    <definedName name="CARCOL2TAPA20RETALLE" localSheetId="2">#REF!</definedName>
    <definedName name="CARCOL2TAPA20RETALLE" localSheetId="3">#REF!</definedName>
    <definedName name="CARCOL2TAPA20RETALLE">#REF!</definedName>
    <definedName name="CARCOL2TAPA30" localSheetId="2">#REF!</definedName>
    <definedName name="CARCOL2TAPA30" localSheetId="3">#REF!</definedName>
    <definedName name="CARCOL2TAPA30">#REF!</definedName>
    <definedName name="CARCOL2TAPA30RETALLE" localSheetId="2">#REF!</definedName>
    <definedName name="CARCOL2TAPA30RETALLE" localSheetId="3">#REF!</definedName>
    <definedName name="CARCOL2TAPA30RETALLE">#REF!</definedName>
    <definedName name="CARCOL2TAPA40" localSheetId="2">#REF!</definedName>
    <definedName name="CARCOL2TAPA40" localSheetId="3">#REF!</definedName>
    <definedName name="CARCOL2TAPA40">#REF!</definedName>
    <definedName name="CARCOL2TAPA50" localSheetId="2">#REF!</definedName>
    <definedName name="CARCOL2TAPA50" localSheetId="3">#REF!</definedName>
    <definedName name="CARCOL2TAPA50">#REF!</definedName>
    <definedName name="CARCOL30" localSheetId="2">#REF!</definedName>
    <definedName name="CARCOL30" localSheetId="3">#REF!</definedName>
    <definedName name="CARCOL30">#REF!</definedName>
    <definedName name="CARCOL30X30CONF" localSheetId="2">#REF!</definedName>
    <definedName name="CARCOL30X30CONF" localSheetId="3">#REF!</definedName>
    <definedName name="CARCOL30X30CONF">#REF!</definedName>
    <definedName name="CARCOL30X30INST" localSheetId="2">#REF!</definedName>
    <definedName name="CARCOL30X30INST" localSheetId="3">#REF!</definedName>
    <definedName name="CARCOL30X30INST">#REF!</definedName>
    <definedName name="CARCOL40X40CONF" localSheetId="2">#REF!</definedName>
    <definedName name="CARCOL40X40CONF" localSheetId="3">#REF!</definedName>
    <definedName name="CARCOL40X40CONF">#REF!</definedName>
    <definedName name="CARCOL40X40INST" localSheetId="2">#REF!</definedName>
    <definedName name="CARCOL40X40INST" localSheetId="3">#REF!</definedName>
    <definedName name="CARCOL40X40INST">#REF!</definedName>
    <definedName name="CARCOL50" localSheetId="2">#REF!</definedName>
    <definedName name="CARCOL50" localSheetId="3">#REF!</definedName>
    <definedName name="CARCOL50">#REF!</definedName>
    <definedName name="CARCOL50X50CONF" localSheetId="2">#REF!</definedName>
    <definedName name="CARCOL50X50CONF" localSheetId="3">#REF!</definedName>
    <definedName name="CARCOL50X50CONF">#REF!</definedName>
    <definedName name="CARCOL50X50INST" localSheetId="2">#REF!</definedName>
    <definedName name="CARCOL50X50INST" localSheetId="3">#REF!</definedName>
    <definedName name="CARCOL50X50INST">#REF!</definedName>
    <definedName name="CARCOL60X60CONF" localSheetId="2">#REF!</definedName>
    <definedName name="CARCOL60X60CONF" localSheetId="3">#REF!</definedName>
    <definedName name="CARCOL60X60CONF">#REF!</definedName>
    <definedName name="CARCOL60X60INST" localSheetId="2">#REF!</definedName>
    <definedName name="CARCOL60X60INST" localSheetId="3">#REF!</definedName>
    <definedName name="CARCOL60X60INST">#REF!</definedName>
    <definedName name="CARCOL70X70CONF" localSheetId="2">#REF!</definedName>
    <definedName name="CARCOL70X70CONF" localSheetId="3">#REF!</definedName>
    <definedName name="CARCOL70X70CONF">#REF!</definedName>
    <definedName name="CARCOL70X70INST" localSheetId="2">#REF!</definedName>
    <definedName name="CARCOL70X70INST" localSheetId="3">#REF!</definedName>
    <definedName name="CARCOL70X70INST">#REF!</definedName>
    <definedName name="CARCOL80X80CONF" localSheetId="2">#REF!</definedName>
    <definedName name="CARCOL80X80CONF" localSheetId="3">#REF!</definedName>
    <definedName name="CARCOL80X80CONF">#REF!</definedName>
    <definedName name="CARCOL80X80INST" localSheetId="2">#REF!</definedName>
    <definedName name="CARCOL80X80INST" localSheetId="3">#REF!</definedName>
    <definedName name="CARCOL80X80INST">#REF!</definedName>
    <definedName name="CARCOLAMARRE" localSheetId="2">#REF!</definedName>
    <definedName name="CARCOLAMARRE" localSheetId="3">#REF!</definedName>
    <definedName name="CARCOLAMARRE">#REF!</definedName>
    <definedName name="CARCOLCONICA50" localSheetId="2">#REF!</definedName>
    <definedName name="CARCOLCONICA50" localSheetId="3">#REF!</definedName>
    <definedName name="CARCOLCONICA50">#REF!</definedName>
    <definedName name="CARCOLCONICA60" localSheetId="2">#REF!</definedName>
    <definedName name="CARCOLCONICA60" localSheetId="3">#REF!</definedName>
    <definedName name="CARCOLCONICA60">#REF!</definedName>
    <definedName name="CARCOLRED50" localSheetId="2">#REF!</definedName>
    <definedName name="CARCOLRED50" localSheetId="3">#REF!</definedName>
    <definedName name="CARCOLRED50">#REF!</definedName>
    <definedName name="CARCOLRED60" localSheetId="2">#REF!</definedName>
    <definedName name="CARCOLRED60" localSheetId="3">#REF!</definedName>
    <definedName name="CARCOLRED60">#REF!</definedName>
    <definedName name="CARDIN20LUZ2" localSheetId="2">#REF!</definedName>
    <definedName name="CARDIN20LUZ2" localSheetId="3">#REF!</definedName>
    <definedName name="CARDIN20LUZ2">#REF!</definedName>
    <definedName name="CARDIN40LUZ2" localSheetId="2">#REF!</definedName>
    <definedName name="CARDIN40LUZ2" localSheetId="3">#REF!</definedName>
    <definedName name="CARDIN40LUZ2">#REF!</definedName>
    <definedName name="CARDIVPLY1" localSheetId="2">#REF!</definedName>
    <definedName name="CARDIVPLY1" localSheetId="3">#REF!</definedName>
    <definedName name="CARDIVPLY1">#REF!</definedName>
    <definedName name="CARDIVPLY2" localSheetId="2">#REF!</definedName>
    <definedName name="CARDIVPLY2" localSheetId="3">#REF!</definedName>
    <definedName name="CARDIVPLY2">#REF!</definedName>
    <definedName name="CARETEO" localSheetId="2">#REF!</definedName>
    <definedName name="CARETEO" localSheetId="3">#REF!</definedName>
    <definedName name="CARETEO">#REF!</definedName>
    <definedName name="CARFP275" localSheetId="2">#REF!</definedName>
    <definedName name="CARFP275" localSheetId="3">#REF!</definedName>
    <definedName name="CARFP275">#REF!</definedName>
    <definedName name="CARFP3" localSheetId="2">#REF!</definedName>
    <definedName name="CARFP3" localSheetId="3">#REF!</definedName>
    <definedName name="CARFP3">#REF!</definedName>
    <definedName name="CARFP4" localSheetId="2">#REF!</definedName>
    <definedName name="CARFP4" localSheetId="3">#REF!</definedName>
    <definedName name="CARFP4">#REF!</definedName>
    <definedName name="CARFP5" localSheetId="2">#REF!</definedName>
    <definedName name="CARFP5" localSheetId="3">#REF!</definedName>
    <definedName name="CARFP5">#REF!</definedName>
    <definedName name="CARFP6" localSheetId="2">#REF!</definedName>
    <definedName name="CARFP6" localSheetId="3">#REF!</definedName>
    <definedName name="CARFP6">#REF!</definedName>
    <definedName name="CARGA_SOCIAL" localSheetId="2">#REF!</definedName>
    <definedName name="CARGA_SOCIAL">#REF!</definedName>
    <definedName name="cargador" localSheetId="2">'[27]Listado Equipos a utilizar'!#REF!</definedName>
    <definedName name="cargador" localSheetId="3">'[27]Listado Equipos a utilizar'!#REF!</definedName>
    <definedName name="cargador">'[27]Listado Equipos a utilizar'!#REF!</definedName>
    <definedName name="CARGADORB">[48]EQUIPOS!$D$13</definedName>
    <definedName name="carguio.retro.pala" localSheetId="3">'[26]Analisis Unitarios'!$E$519</definedName>
    <definedName name="carguio.retro.pala">'[26]Analisis Unitarios'!$E$519</definedName>
    <definedName name="CARLOSAPLA" localSheetId="2">#REF!</definedName>
    <definedName name="CARLOSAPLA" localSheetId="3">#REF!</definedName>
    <definedName name="CARLOSAPLA">#REF!</definedName>
    <definedName name="CARLOSAVARIASAGUAS" localSheetId="2">#REF!</definedName>
    <definedName name="CARLOSAVARIASAGUAS" localSheetId="3">#REF!</definedName>
    <definedName name="CARLOSAVARIASAGUAS">#REF!</definedName>
    <definedName name="CARMURO" localSheetId="2">#REF!</definedName>
    <definedName name="CARMURO" localSheetId="3">#REF!</definedName>
    <definedName name="CARMURO">#REF!</definedName>
    <definedName name="CARMUROCONF" localSheetId="2">#REF!</definedName>
    <definedName name="CARMUROCONF" localSheetId="3">#REF!</definedName>
    <definedName name="CARMUROCONF">#REF!</definedName>
    <definedName name="CARMUROINST" localSheetId="2">#REF!</definedName>
    <definedName name="CARMUROINST" localSheetId="3">#REF!</definedName>
    <definedName name="CARMUROINST">#REF!</definedName>
    <definedName name="CARP1" localSheetId="2">#REF!</definedName>
    <definedName name="CARP1" localSheetId="3">#REF!</definedName>
    <definedName name="CARP1">#REF!</definedName>
    <definedName name="CARP2" localSheetId="2">#REF!</definedName>
    <definedName name="CARP2" localSheetId="3">#REF!</definedName>
    <definedName name="CARP2">#REF!</definedName>
    <definedName name="CARPDINTEL" localSheetId="2">#REF!</definedName>
    <definedName name="CARPDINTEL" localSheetId="3">#REF!</definedName>
    <definedName name="CARPDINTEL">#REF!</definedName>
    <definedName name="Carpint.Columna.30.30">'[40]Costos Mano de Obra'!$O$71</definedName>
    <definedName name="CARPINTERIA_COL_PERIMETRO" localSheetId="2">#REF!</definedName>
    <definedName name="CARPINTERIA_COL_PERIMETRO">#REF!</definedName>
    <definedName name="CARPINTERIA_INSTAL_COL_PERIMETRO" localSheetId="2">#REF!</definedName>
    <definedName name="CARPINTERIA_INSTAL_COL_PERIMETRO">#REF!</definedName>
    <definedName name="Carpintero_1ra">[49]MO!$C$21</definedName>
    <definedName name="Carpintero_2da">[49]MO!$C$20</definedName>
    <definedName name="CARPVIGA2040" localSheetId="2">#REF!</definedName>
    <definedName name="CARPVIGA2040" localSheetId="3">#REF!</definedName>
    <definedName name="CARPVIGA2040">#REF!</definedName>
    <definedName name="CARPVIGA3050" localSheetId="2">#REF!</definedName>
    <definedName name="CARPVIGA3050" localSheetId="3">#REF!</definedName>
    <definedName name="CARPVIGA3050">#REF!</definedName>
    <definedName name="CARPVIGA3060" localSheetId="2">#REF!</definedName>
    <definedName name="CARPVIGA3060" localSheetId="3">#REF!</definedName>
    <definedName name="CARPVIGA3060">#REF!</definedName>
    <definedName name="CARPVIGA4080" localSheetId="2">#REF!</definedName>
    <definedName name="CARPVIGA4080" localSheetId="3">#REF!</definedName>
    <definedName name="CARPVIGA4080">#REF!</definedName>
    <definedName name="CARRAMPA" localSheetId="2">#REF!</definedName>
    <definedName name="CARRAMPA" localSheetId="3">#REF!</definedName>
    <definedName name="CARRAMPA">#REF!</definedName>
    <definedName name="CARRAMPALISACONF" localSheetId="2">#REF!</definedName>
    <definedName name="CARRAMPALISACONF" localSheetId="3">#REF!</definedName>
    <definedName name="CARRAMPALISACONF">#REF!</definedName>
    <definedName name="CARRASTRE2" localSheetId="2">#REF!</definedName>
    <definedName name="CARRASTRE2" localSheetId="3">#REF!</definedName>
    <definedName name="CARRASTRE2">#REF!</definedName>
    <definedName name="CARRASTRE3" localSheetId="2">#REF!</definedName>
    <definedName name="CARRASTRE3" localSheetId="3">#REF!</definedName>
    <definedName name="CARRASTRE3">#REF!</definedName>
    <definedName name="CARRASTRE5" localSheetId="2">#REF!</definedName>
    <definedName name="CARRASTRE5" localSheetId="3">#REF!</definedName>
    <definedName name="CARRASTRE5">#REF!</definedName>
    <definedName name="CARRETILLA" localSheetId="2">#REF!</definedName>
    <definedName name="CARRETILLA">#REF!</definedName>
    <definedName name="Carretilla____2_P3_______TIPO_JEEP" localSheetId="2">[9]Insumos!#REF!</definedName>
    <definedName name="Carretilla____2_P3_______TIPO_JEEP" localSheetId="3">[9]Insumos!#REF!</definedName>
    <definedName name="Carretilla____2_P3_______TIPO_JEEP">[9]Insumos!#REF!</definedName>
    <definedName name="CARSISALENLATES" localSheetId="2">#REF!</definedName>
    <definedName name="CARSISALENLATES" localSheetId="3">#REF!</definedName>
    <definedName name="CARSISALENLATES">#REF!</definedName>
    <definedName name="CARTIJATOR" localSheetId="2">#REF!</definedName>
    <definedName name="CARTIJATOR" localSheetId="3">#REF!</definedName>
    <definedName name="CARTIJATOR">#REF!</definedName>
    <definedName name="CARTIJCLAV" localSheetId="2">#REF!</definedName>
    <definedName name="CARTIJCLAV" localSheetId="3">#REF!</definedName>
    <definedName name="CARTIJCLAV">#REF!</definedName>
    <definedName name="CARVIGAAMA1520X20" localSheetId="2">#REF!</definedName>
    <definedName name="CARVIGAAMA1520X20" localSheetId="3">#REF!</definedName>
    <definedName name="CARVIGAAMA1520X20">#REF!</definedName>
    <definedName name="CARVIGAAMA1520X30" localSheetId="2">#REF!</definedName>
    <definedName name="CARVIGAAMA1520X30" localSheetId="3">#REF!</definedName>
    <definedName name="CARVIGAAMA1520X30">#REF!</definedName>
    <definedName name="CARVIGAAMA1520X40" localSheetId="2">#REF!</definedName>
    <definedName name="CARVIGAAMA1520X40" localSheetId="3">#REF!</definedName>
    <definedName name="CARVIGAAMA1520X40">#REF!</definedName>
    <definedName name="CARVIGAAMA1520X50" localSheetId="2">#REF!</definedName>
    <definedName name="CARVIGAAMA1520X50" localSheetId="3">#REF!</definedName>
    <definedName name="CARVIGAAMA1520X50">#REF!</definedName>
    <definedName name="CARVIGAFONDOH10" localSheetId="2">#REF!</definedName>
    <definedName name="CARVIGAFONDOH10" localSheetId="3">#REF!</definedName>
    <definedName name="CARVIGAFONDOH10">#REF!</definedName>
    <definedName name="CARVIGAINVFONDO10" localSheetId="2">#REF!</definedName>
    <definedName name="CARVIGAINVFONDO10" localSheetId="3">#REF!</definedName>
    <definedName name="CARVIGAINVFONDO10">#REF!</definedName>
    <definedName name="CARVIGAINVTAPA10" localSheetId="2">#REF!</definedName>
    <definedName name="CARVIGAINVTAPA10" localSheetId="3">#REF!</definedName>
    <definedName name="CARVIGAINVTAPA10">#REF!</definedName>
    <definedName name="CARVIGATAPAH10" localSheetId="2">#REF!</definedName>
    <definedName name="CARVIGATAPAH10" localSheetId="3">#REF!</definedName>
    <definedName name="CARVIGATAPAH10">#REF!</definedName>
    <definedName name="CARVIGZAP40X40" localSheetId="2">#REF!</definedName>
    <definedName name="CARVIGZAP40X40" localSheetId="3">#REF!</definedName>
    <definedName name="CARVIGZAP40X40">#REF!</definedName>
    <definedName name="CARVIGZAP50X50" localSheetId="2">#REF!</definedName>
    <definedName name="CARVIGZAP50X50" localSheetId="3">#REF!</definedName>
    <definedName name="CARVIGZAP50X50">#REF!</definedName>
    <definedName name="CARVIGZAP60X60" localSheetId="2">#REF!</definedName>
    <definedName name="CARVIGZAP60X60" localSheetId="3">#REF!</definedName>
    <definedName name="CARVIGZAP60X60">#REF!</definedName>
    <definedName name="CARVUELO1" localSheetId="2">#REF!</definedName>
    <definedName name="CARVUELO1" localSheetId="3">#REF!</definedName>
    <definedName name="CARVUELO1">#REF!</definedName>
    <definedName name="CARVUELO10" localSheetId="2">#REF!</definedName>
    <definedName name="CARVUELO10" localSheetId="3">#REF!</definedName>
    <definedName name="CARVUELO10">#REF!</definedName>
    <definedName name="CARVUELO20" localSheetId="2">#REF!</definedName>
    <definedName name="CARVUELO20" localSheetId="3">#REF!</definedName>
    <definedName name="CARVUELO20">#REF!</definedName>
    <definedName name="CARVUELO30" localSheetId="2">#REF!</definedName>
    <definedName name="CARVUELO30" localSheetId="3">#REF!</definedName>
    <definedName name="CARVUELO30">#REF!</definedName>
    <definedName name="CARVUELO40" localSheetId="2">#REF!</definedName>
    <definedName name="CARVUELO40" localSheetId="3">#REF!</definedName>
    <definedName name="CARVUELO40">#REF!</definedName>
    <definedName name="CARVUELO5090" localSheetId="2">#REF!</definedName>
    <definedName name="CARVUELO5090" localSheetId="3">#REF!</definedName>
    <definedName name="CARVUELO5090">#REF!</definedName>
    <definedName name="CARZINC" localSheetId="2">#REF!</definedName>
    <definedName name="CARZINC" localSheetId="3">#REF!</definedName>
    <definedName name="CARZINC">#REF!</definedName>
    <definedName name="CARZINCENLATES" localSheetId="2">#REF!</definedName>
    <definedName name="CARZINCENLATES" localSheetId="3">#REF!</definedName>
    <definedName name="CARZINCENLATES">#REF!</definedName>
    <definedName name="CASBESTO" localSheetId="2">#REF!</definedName>
    <definedName name="CASBESTO" localSheetId="3">#REF!</definedName>
    <definedName name="CASBESTO">#REF!</definedName>
    <definedName name="CASCAJO" localSheetId="2">#REF!</definedName>
    <definedName name="CASCAJO" localSheetId="0">'[23]Analisis Detallado'!#REF!</definedName>
    <definedName name="CASCAJO" localSheetId="3">#REF!</definedName>
    <definedName name="CASCAJO">#REF!</definedName>
    <definedName name="Cascajo_Limpio">[28]Insumos!$B$13:$D$13</definedName>
    <definedName name="Cascajo_Sucio" localSheetId="2">[9]Insumos!#REF!</definedName>
    <definedName name="Cascajo_Sucio" localSheetId="3">[9]Insumos!#REF!</definedName>
    <definedName name="Cascajo_Sucio">[9]Insumos!#REF!</definedName>
    <definedName name="CASETA200" localSheetId="2">#REF!</definedName>
    <definedName name="CASETA200" localSheetId="3">#REF!</definedName>
    <definedName name="CASETA200">#REF!</definedName>
    <definedName name="CASETA200M2" localSheetId="2">#REF!</definedName>
    <definedName name="CASETA200M2" localSheetId="3">#REF!</definedName>
    <definedName name="CASETA200M2">#REF!</definedName>
    <definedName name="CASETA500" localSheetId="2">#REF!</definedName>
    <definedName name="CASETA500" localSheetId="3">#REF!</definedName>
    <definedName name="CASETA500">#REF!</definedName>
    <definedName name="CASETAM2" localSheetId="2">#REF!</definedName>
    <definedName name="CASETAM2" localSheetId="3">#REF!</definedName>
    <definedName name="CASETAM2">#REF!</definedName>
    <definedName name="Casting_Bed" localSheetId="2">#REF!</definedName>
    <definedName name="Casting_Bed" localSheetId="3">#REF!</definedName>
    <definedName name="Casting_Bed">#REF!</definedName>
    <definedName name="Casting_Bed_2">#N/A</definedName>
    <definedName name="Casting_Bed_3">#N/A</definedName>
    <definedName name="CAT214BFT">[30]EQUIPOS!$I$15</definedName>
    <definedName name="Cat950B">[30]EQUIPOS!$I$14</definedName>
    <definedName name="CAVOSC" localSheetId="2">#REF!</definedName>
    <definedName name="CAVOSC" localSheetId="3">[6]insumo!#REF!</definedName>
    <definedName name="CAVOSC">#REF!</definedName>
    <definedName name="CB" localSheetId="2">#REF!</definedName>
    <definedName name="CB" localSheetId="3">#REF!</definedName>
    <definedName name="CB">#REF!</definedName>
    <definedName name="CBAJVEN2" localSheetId="2">#REF!</definedName>
    <definedName name="CBAJVEN2" localSheetId="3">#REF!</definedName>
    <definedName name="CBAJVEN2">#REF!</definedName>
    <definedName name="CBAJVEN3" localSheetId="2">#REF!</definedName>
    <definedName name="CBAJVEN3" localSheetId="3">#REF!</definedName>
    <definedName name="CBAJVEN3">#REF!</definedName>
    <definedName name="CBAJVEN6" localSheetId="2">#REF!</definedName>
    <definedName name="CBAJVEN6" localSheetId="3">#REF!</definedName>
    <definedName name="CBAJVEN6">#REF!</definedName>
    <definedName name="CBANERALIV" localSheetId="2">#REF!</definedName>
    <definedName name="CBANERALIV" localSheetId="3">#REF!</definedName>
    <definedName name="CBANERALIV">#REF!</definedName>
    <definedName name="CBANERAPES" localSheetId="2">#REF!</definedName>
    <definedName name="CBANERAPES" localSheetId="3">#REF!</definedName>
    <definedName name="CBANERAPES">#REF!</definedName>
    <definedName name="CBASEBAN" localSheetId="2">#REF!</definedName>
    <definedName name="CBASEBAN" localSheetId="3">#REF!</definedName>
    <definedName name="CBASEBAN">#REF!</definedName>
    <definedName name="CBIDET" localSheetId="2">#REF!</definedName>
    <definedName name="CBIDET" localSheetId="3">#REF!</definedName>
    <definedName name="CBIDET">#REF!</definedName>
    <definedName name="CBLOCK10" localSheetId="2">#REF!</definedName>
    <definedName name="CBLOCK10" localSheetId="3">#REF!</definedName>
    <definedName name="CBLOCK10">#REF!</definedName>
    <definedName name="CBLOCK12" localSheetId="2">#REF!</definedName>
    <definedName name="CBLOCK12" localSheetId="3">#REF!</definedName>
    <definedName name="CBLOCK12">#REF!</definedName>
    <definedName name="CBLOCK4" localSheetId="2">#REF!</definedName>
    <definedName name="CBLOCK4" localSheetId="3">#REF!</definedName>
    <definedName name="CBLOCK4">#REF!</definedName>
    <definedName name="CBLOCK5" localSheetId="2">#REF!</definedName>
    <definedName name="CBLOCK5" localSheetId="3">#REF!</definedName>
    <definedName name="CBLOCK5">#REF!</definedName>
    <definedName name="CBLOCK52520" localSheetId="2">#REF!</definedName>
    <definedName name="CBLOCK52520" localSheetId="3">#REF!</definedName>
    <definedName name="CBLOCK52520">#REF!</definedName>
    <definedName name="CBLOCK6" localSheetId="2">#REF!</definedName>
    <definedName name="CBLOCK6" localSheetId="3">#REF!</definedName>
    <definedName name="CBLOCK6">#REF!</definedName>
    <definedName name="CBLOCK6818" localSheetId="2">#REF!</definedName>
    <definedName name="CBLOCK6818" localSheetId="3">#REF!</definedName>
    <definedName name="CBLOCK6818">#REF!</definedName>
    <definedName name="CBLOCK8" localSheetId="2">#REF!</definedName>
    <definedName name="CBLOCK8" localSheetId="3">#REF!</definedName>
    <definedName name="CBLOCK8">#REF!</definedName>
    <definedName name="CBLOCKCRI" localSheetId="2">#REF!</definedName>
    <definedName name="CBLOCKCRI" localSheetId="3">#REF!</definedName>
    <definedName name="CBLOCKCRI">#REF!</definedName>
    <definedName name="CBLOCKIRR" localSheetId="2">#REF!</definedName>
    <definedName name="CBLOCKIRR" localSheetId="3">#REF!</definedName>
    <definedName name="CBLOCKIRR">#REF!</definedName>
    <definedName name="CBLOCKORN" localSheetId="2">#REF!</definedName>
    <definedName name="CBLOCKORN" localSheetId="3">#REF!</definedName>
    <definedName name="CBLOCKORN">#REF!</definedName>
    <definedName name="CBOTON" localSheetId="2">#REF!</definedName>
    <definedName name="CBOTON" localSheetId="3">#REF!</definedName>
    <definedName name="CBOTON">#REF!</definedName>
    <definedName name="CBREAKERS" localSheetId="2">#REF!</definedName>
    <definedName name="CBREAKERS" localSheetId="3">#REF!</definedName>
    <definedName name="CBREAKERS">#REF!</definedName>
    <definedName name="CCAMINS2" localSheetId="2">#REF!</definedName>
    <definedName name="CCAMINS2" localSheetId="3">#REF!</definedName>
    <definedName name="CCAMINS2">#REF!</definedName>
    <definedName name="CCAMINS3Y4" localSheetId="2">#REF!</definedName>
    <definedName name="CCAMINS3Y4" localSheetId="3">#REF!</definedName>
    <definedName name="CCAMINS3Y4">#REF!</definedName>
    <definedName name="CCAMINS5Y6" localSheetId="2">#REF!</definedName>
    <definedName name="CCAMINS5Y6" localSheetId="3">#REF!</definedName>
    <definedName name="CCAMINS5Y6">#REF!</definedName>
    <definedName name="CCOLAGUA1" localSheetId="2">#REF!</definedName>
    <definedName name="CCOLAGUA1" localSheetId="3">#REF!</definedName>
    <definedName name="CCOLAGUA1">#REF!</definedName>
    <definedName name="CCOLAGUA12" localSheetId="2">#REF!</definedName>
    <definedName name="CCOLAGUA12" localSheetId="3">#REF!</definedName>
    <definedName name="CCOLAGUA12">#REF!</definedName>
    <definedName name="CCOLAGUA2" localSheetId="2">#REF!</definedName>
    <definedName name="CCOLAGUA2" localSheetId="3">#REF!</definedName>
    <definedName name="CCOLAGUA2">#REF!</definedName>
    <definedName name="CDESAGUE2" localSheetId="2">#REF!</definedName>
    <definedName name="CDESAGUE2" localSheetId="3">#REF!</definedName>
    <definedName name="CDESAGUE2">#REF!</definedName>
    <definedName name="CDESAGUE3Y4" localSheetId="2">#REF!</definedName>
    <definedName name="CDESAGUE3Y4" localSheetId="3">#REF!</definedName>
    <definedName name="CDESAGUE3Y4">#REF!</definedName>
    <definedName name="CDESAGUE3Y4CONPARRILLA" localSheetId="2">#REF!</definedName>
    <definedName name="CDESAGUE3Y4CONPARRILLA" localSheetId="3">#REF!</definedName>
    <definedName name="CDESAGUE3Y4CONPARRILLA">#REF!</definedName>
    <definedName name="CDESAGUEP2" localSheetId="2">#REF!</definedName>
    <definedName name="CDESAGUEP2" localSheetId="3">#REF!</definedName>
    <definedName name="CDESAGUEP2">#REF!</definedName>
    <definedName name="CDESAGUEP3" localSheetId="2">#REF!</definedName>
    <definedName name="CDESAGUEP3" localSheetId="3">#REF!</definedName>
    <definedName name="CDESAGUEP3">#REF!</definedName>
    <definedName name="CDESAGUEP5" localSheetId="2">#REF!</definedName>
    <definedName name="CDESAGUEP5" localSheetId="3">#REF!</definedName>
    <definedName name="CDESAGUEP5">#REF!</definedName>
    <definedName name="CDUCHA" localSheetId="2">#REF!</definedName>
    <definedName name="CDUCHA" localSheetId="3">#REF!</definedName>
    <definedName name="CDUCHA">#REF!</definedName>
    <definedName name="CEDRO" localSheetId="2">#REF!</definedName>
    <definedName name="CEDRO" localSheetId="3">#REF!</definedName>
    <definedName name="CEDRO">#REF!</definedName>
    <definedName name="cem">[24]Precio!$F$9</definedName>
    <definedName name="CEMCPVC14" localSheetId="2">#REF!</definedName>
    <definedName name="CEMCPVC14" localSheetId="3">#REF!</definedName>
    <definedName name="CEMCPVC14">#REF!</definedName>
    <definedName name="CEMCPVCPINTA" localSheetId="2">#REF!</definedName>
    <definedName name="CEMCPVCPINTA" localSheetId="3">#REF!</definedName>
    <definedName name="CEMCPVCPINTA">#REF!</definedName>
    <definedName name="cemento" localSheetId="3">#REF!</definedName>
    <definedName name="cemento">'[50]PRE Desvio Alcant.  Potable'!$I$49</definedName>
    <definedName name="cemento.pañete">'[51]Insumos materiales'!$J$20</definedName>
    <definedName name="Cemento_1">#N/A</definedName>
    <definedName name="Cemento_2">#N/A</definedName>
    <definedName name="Cemento_3">#N/A</definedName>
    <definedName name="Cemento_Blanco">[28]Insumos!$B$32:$D$32</definedName>
    <definedName name="Cemento_Gris">[34]Materiales!$B$3</definedName>
    <definedName name="CEMENTO_GRIS_FDA" localSheetId="3">'[35]MATERIALES LISTADO'!$D$17</definedName>
    <definedName name="CEMENTO_GRIS_FDA">'[36]MATERIALES LISTADO'!$D$17</definedName>
    <definedName name="CEMENTO_PVC" localSheetId="2">#REF!</definedName>
    <definedName name="CEMENTO_PVC">#REF!</definedName>
    <definedName name="cementoblanco" localSheetId="2">[30]MATERIALES!#REF!</definedName>
    <definedName name="cementoblanco" localSheetId="3">[30]MATERIALES!#REF!</definedName>
    <definedName name="cementoblanco">[30]MATERIALES!#REF!</definedName>
    <definedName name="CEMENTOG" localSheetId="2">#REF!</definedName>
    <definedName name="CEMENTOG" localSheetId="3">[6]insumo!#REF!</definedName>
    <definedName name="CEMENTOG">#REF!</definedName>
    <definedName name="cementogris">[30]MATERIALES!$G$17</definedName>
    <definedName name="CEMENTOP" localSheetId="2">#REF!</definedName>
    <definedName name="CEMENTOP" localSheetId="3">[6]insumo!$D$13</definedName>
    <definedName name="CEMENTOP">#REF!</definedName>
    <definedName name="CEMENTOPVCCANOPINTA" localSheetId="2">#REF!</definedName>
    <definedName name="CEMENTOPVCCANOPINTA" localSheetId="3">#REF!</definedName>
    <definedName name="CEMENTOPVCCANOPINTA">#REF!</definedName>
    <definedName name="CEMPALMEAGUA1" localSheetId="2">#REF!</definedName>
    <definedName name="CEMPALMEAGUA1" localSheetId="3">#REF!</definedName>
    <definedName name="CEMPALMEAGUA1">#REF!</definedName>
    <definedName name="CEMPALMEAGUA112" localSheetId="2">#REF!</definedName>
    <definedName name="CEMPALMEAGUA112" localSheetId="3">#REF!</definedName>
    <definedName name="CEMPALMEAGUA112">#REF!</definedName>
    <definedName name="CEMPALMEAGUA114" localSheetId="2">#REF!</definedName>
    <definedName name="CEMPALMEAGUA114" localSheetId="3">#REF!</definedName>
    <definedName name="CEMPALMEAGUA114">#REF!</definedName>
    <definedName name="CEMPALMEAGUA1234" localSheetId="2">#REF!</definedName>
    <definedName name="CEMPALMEAGUA1234" localSheetId="3">#REF!</definedName>
    <definedName name="CEMPALMEAGUA1234">#REF!</definedName>
    <definedName name="CEMPALMEAGUA2" localSheetId="2">#REF!</definedName>
    <definedName name="CEMPALMEAGUA2" localSheetId="3">#REF!</definedName>
    <definedName name="CEMPALMEAGUA2">#REF!</definedName>
    <definedName name="cer20x203">'[37]anal term'!$G$958</definedName>
    <definedName name="ceramcr33" localSheetId="2">[30]MATERIALES!#REF!</definedName>
    <definedName name="ceramcr33" localSheetId="3">[30]MATERIALES!#REF!</definedName>
    <definedName name="ceramcr33">[30]MATERIALES!#REF!</definedName>
    <definedName name="ceramcriolla" localSheetId="2">[30]MATERIALES!#REF!</definedName>
    <definedName name="ceramcriolla" localSheetId="3">[30]MATERIALES!#REF!</definedName>
    <definedName name="ceramcriolla">[30]MATERIALES!#REF!</definedName>
    <definedName name="Ceramica.Criolla.40.40">'[40]Insumos materiales'!$J$48</definedName>
    <definedName name="CERAMICA_20x20_BLANCA" localSheetId="2">#REF!</definedName>
    <definedName name="CERAMICA_20x20_BLANCA">#REF!</definedName>
    <definedName name="Cerámica_30x30_Pared">[28]Insumos!$B$35:$D$35</definedName>
    <definedName name="CERAMICA_ANTIDESLIZANTE" localSheetId="2">#REF!</definedName>
    <definedName name="CERAMICA_ANTIDESLIZANTE">#REF!</definedName>
    <definedName name="Cerámica_Italiana_Pared">[28]Insumos!$B$34:$D$34</definedName>
    <definedName name="CERAMICA_PISOS_40x40" localSheetId="2">#REF!</definedName>
    <definedName name="CERAMICA_PISOS_40x40">#REF!</definedName>
    <definedName name="ceramicaitalia" localSheetId="2">[30]MATERIALES!#REF!</definedName>
    <definedName name="ceramicaitalia" localSheetId="3">[30]MATERIALES!#REF!</definedName>
    <definedName name="ceramicaitalia">[30]MATERIALES!#REF!</definedName>
    <definedName name="ceramicaitaliapared" localSheetId="2">[30]MATERIALES!#REF!</definedName>
    <definedName name="ceramicaitaliapared" localSheetId="3">[30]MATERIALES!#REF!</definedName>
    <definedName name="ceramicaitaliapared">[30]MATERIALES!#REF!</definedName>
    <definedName name="ceramicaitalipared" localSheetId="2">[30]MATERIALES!#REF!</definedName>
    <definedName name="ceramicaitalipared" localSheetId="3">[30]MATERIALES!#REF!</definedName>
    <definedName name="ceramicaitalipared">[30]MATERIALES!#REF!</definedName>
    <definedName name="ceramicapared">'[41]Analisis Unit. '!$F$48</definedName>
    <definedName name="CERAMICAPAREDP" localSheetId="2">#REF!</definedName>
    <definedName name="CERAMICAPAREDP" localSheetId="3">[6]insumo!$D$16</definedName>
    <definedName name="CERAMICAPAREDP">#REF!</definedName>
    <definedName name="CERAMICAPAREDS" localSheetId="2">#REF!</definedName>
    <definedName name="CERAMICAPAREDS" localSheetId="3">[6]insumo!$D$17</definedName>
    <definedName name="CERAMICAPAREDS">#REF!</definedName>
    <definedName name="CERAMICAPISOP" localSheetId="2">#REF!</definedName>
    <definedName name="CERAMICAPISOP" localSheetId="3">[6]insumo!$D$14</definedName>
    <definedName name="CERAMICAPISOP">#REF!</definedName>
    <definedName name="CERAMICAPISOS" localSheetId="2">#REF!</definedName>
    <definedName name="CERAMICAPISOS" localSheetId="3">[6]insumo!$D$15</definedName>
    <definedName name="CERAMICAPISOS">#REF!</definedName>
    <definedName name="ceramicapp" localSheetId="2">#REF!</definedName>
    <definedName name="ceramicapp" localSheetId="3">[6]insumo!#REF!</definedName>
    <definedName name="ceramicapp">#REF!</definedName>
    <definedName name="CERTIFIC_DE_PAGO" localSheetId="2">#REF!</definedName>
    <definedName name="CERTIFIC_DE_PAGO">#REF!</definedName>
    <definedName name="CESCHCH" localSheetId="2">#REF!</definedName>
    <definedName name="CESCHCH" localSheetId="3">#REF!</definedName>
    <definedName name="CESCHCH">#REF!</definedName>
    <definedName name="CFREGADERO1CAMARA" localSheetId="2">#REF!</definedName>
    <definedName name="CFREGADERO1CAMARA" localSheetId="3">#REF!</definedName>
    <definedName name="CFREGADERO1CAMARA">#REF!</definedName>
    <definedName name="CFREGADERO2CAMARAS" localSheetId="2">#REF!</definedName>
    <definedName name="CFREGADERO2CAMARAS" localSheetId="3">#REF!</definedName>
    <definedName name="CFREGADERO2CAMARAS">#REF!</definedName>
    <definedName name="cfrontal">'[31]Resumen Precio Equipos'!$I$16</definedName>
    <definedName name="CG" localSheetId="2">#REF!</definedName>
    <definedName name="CG" localSheetId="3">#REF!</definedName>
    <definedName name="CG">#REF!</definedName>
    <definedName name="chazo" localSheetId="2">[30]OBRAMANO!#REF!</definedName>
    <definedName name="chazo" localSheetId="3">[30]OBRAMANO!#REF!</definedName>
    <definedName name="chazo">[30]OBRAMANO!#REF!</definedName>
    <definedName name="CHAZO25" localSheetId="2">#REF!</definedName>
    <definedName name="CHAZO25" localSheetId="3">#REF!</definedName>
    <definedName name="CHAZO25">#REF!</definedName>
    <definedName name="CHAZO30" localSheetId="2">#REF!</definedName>
    <definedName name="CHAZO30" localSheetId="3">#REF!</definedName>
    <definedName name="CHAZO30">#REF!</definedName>
    <definedName name="CHAZO40" localSheetId="2">#REF!</definedName>
    <definedName name="CHAZO40" localSheetId="3">#REF!</definedName>
    <definedName name="CHAZO40">#REF!</definedName>
    <definedName name="CHAZOCERAMICA" localSheetId="2">#REF!</definedName>
    <definedName name="CHAZOCERAMICA" localSheetId="3">#REF!</definedName>
    <definedName name="CHAZOCERAMICA">#REF!</definedName>
    <definedName name="CHAZOLADRILLO" localSheetId="2">#REF!</definedName>
    <definedName name="CHAZOLADRILLO" localSheetId="3">#REF!</definedName>
    <definedName name="CHAZOLADRILLO">#REF!</definedName>
    <definedName name="CHAZOS" localSheetId="2">#REF!</definedName>
    <definedName name="CHAZOS">#REF!</definedName>
    <definedName name="Chazos____Corte">[28]Insumos!$B$46:$D$46</definedName>
    <definedName name="CHAZOZOCALO" localSheetId="2">#REF!</definedName>
    <definedName name="CHAZOZOCALO" localSheetId="3">#REF!</definedName>
    <definedName name="CHAZOZOCALO">#REF!</definedName>
    <definedName name="CHEQUE_HORZ_34" localSheetId="2">#REF!</definedName>
    <definedName name="CHEQUE_HORZ_34">#REF!</definedName>
    <definedName name="CHEQUE_VERT_34" localSheetId="2">#REF!</definedName>
    <definedName name="CHEQUE_VERT_34">#REF!</definedName>
    <definedName name="chilena" localSheetId="2">#REF!</definedName>
    <definedName name="chilena" localSheetId="3">#REF!</definedName>
    <definedName name="chilena">#REF!</definedName>
    <definedName name="CHOFER_Vehiculos_Livianos__Capacidad___5_Tons._Metros">'[39]MANO DE OBRA'!$C$36</definedName>
    <definedName name="Chofercisterna">[30]OBRAMANO!$F$79</definedName>
    <definedName name="CICLOP">#REF!</definedName>
    <definedName name="CINODORO" localSheetId="2">#REF!</definedName>
    <definedName name="CINODORO" localSheetId="3">#REF!</definedName>
    <definedName name="CINODORO">#REF!</definedName>
    <definedName name="CINODOROFLUXOMETRO" localSheetId="2">#REF!</definedName>
    <definedName name="CINODOROFLUXOMETRO" localSheetId="3">#REF!</definedName>
    <definedName name="CINODOROFLUXOMETRO">#REF!</definedName>
    <definedName name="CINT1" localSheetId="2">#REF!</definedName>
    <definedName name="CINT1" localSheetId="3">#REF!</definedName>
    <definedName name="CINT1">#REF!</definedName>
    <definedName name="CINT2" localSheetId="2">#REF!</definedName>
    <definedName name="CINT2" localSheetId="3">#REF!</definedName>
    <definedName name="CINT2">#REF!</definedName>
    <definedName name="CINT3" localSheetId="2">#REF!</definedName>
    <definedName name="CINT3" localSheetId="3">#REF!</definedName>
    <definedName name="CINT3">#REF!</definedName>
    <definedName name="CINT3V" localSheetId="2">#REF!</definedName>
    <definedName name="CINT3V" localSheetId="3">#REF!</definedName>
    <definedName name="CINT3V">#REF!</definedName>
    <definedName name="CINT4V" localSheetId="2">#REF!</definedName>
    <definedName name="CINT4V" localSheetId="3">#REF!</definedName>
    <definedName name="CINT4V">#REF!</definedName>
    <definedName name="CINTAPELIGRO" localSheetId="2">#REF!</definedName>
    <definedName name="CINTAPELIGRO" localSheetId="3">#REF!</definedName>
    <definedName name="CINTAPELIGRO">#REF!</definedName>
    <definedName name="CINTPIL" localSheetId="2">#REF!</definedName>
    <definedName name="CINTPIL" localSheetId="3">#REF!</definedName>
    <definedName name="CINTPIL">#REF!</definedName>
    <definedName name="CISEGMONO100" localSheetId="2">#REF!</definedName>
    <definedName name="CISEGMONO100" localSheetId="3">#REF!</definedName>
    <definedName name="CISEGMONO100">#REF!</definedName>
    <definedName name="CISEGMONO30" localSheetId="2">#REF!</definedName>
    <definedName name="CISEGMONO30" localSheetId="3">#REF!</definedName>
    <definedName name="CISEGMONO30">#REF!</definedName>
    <definedName name="CISEGMONO60" localSheetId="2">#REF!</definedName>
    <definedName name="CISEGMONO60" localSheetId="3">#REF!</definedName>
    <definedName name="CISEGMONO60">#REF!</definedName>
    <definedName name="cisterna">'[27]Listado Equipos a utilizar'!$I$11</definedName>
    <definedName name="CISTERNA4CAL" localSheetId="2">#REF!</definedName>
    <definedName name="CISTERNA4CAL" localSheetId="3">#REF!</definedName>
    <definedName name="CISTERNA4CAL">#REF!</definedName>
    <definedName name="CISTERNA4ROC" localSheetId="2">#REF!</definedName>
    <definedName name="CISTERNA4ROC" localSheetId="3">#REF!</definedName>
    <definedName name="CISTERNA4ROC">#REF!</definedName>
    <definedName name="CISTERNA8TIE" localSheetId="2">#REF!</definedName>
    <definedName name="CISTERNA8TIE" localSheetId="3">#REF!</definedName>
    <definedName name="CISTERNA8TIE">#REF!</definedName>
    <definedName name="CIUPAISJAGS" localSheetId="2">#REF!</definedName>
    <definedName name="CIUPAISJAGS">#REF!</definedName>
    <definedName name="CIUPAISPROY" localSheetId="2">#REF!</definedName>
    <definedName name="CIUPAISPROY">#REF!</definedName>
    <definedName name="CLADRILLOS" localSheetId="2">#REF!</definedName>
    <definedName name="CLADRILLOS" localSheetId="3">#REF!</definedName>
    <definedName name="CLADRILLOS">#REF!</definedName>
    <definedName name="CLAVADERO1" localSheetId="2">#REF!</definedName>
    <definedName name="CLAVADERO1" localSheetId="3">#REF!</definedName>
    <definedName name="CLAVADERO1">#REF!</definedName>
    <definedName name="CLAVADERO2" localSheetId="2">#REF!</definedName>
    <definedName name="CLAVADERO2" localSheetId="3">#REF!</definedName>
    <definedName name="CLAVADERO2">#REF!</definedName>
    <definedName name="CLAVAMANOS" localSheetId="2">#REF!</definedName>
    <definedName name="CLAVAMANOS" localSheetId="3">#REF!</definedName>
    <definedName name="CLAVAMANOS">#REF!</definedName>
    <definedName name="CLAVCLI" localSheetId="2">#REF!</definedName>
    <definedName name="CLAVCLI" localSheetId="3">#REF!</definedName>
    <definedName name="CLAVCLI">#REF!</definedName>
    <definedName name="CLAVEMP" localSheetId="2">#REF!</definedName>
    <definedName name="CLAVEMP" localSheetId="3">#REF!</definedName>
    <definedName name="CLAVEMP">#REF!</definedName>
    <definedName name="CLAVO" localSheetId="2">#REF!</definedName>
    <definedName name="CLAVO" localSheetId="3">#REF!</definedName>
    <definedName name="CLAVO">#REF!</definedName>
    <definedName name="CLAVO_ACERO" localSheetId="2">#REF!</definedName>
    <definedName name="CLAVO_ACERO">#REF!</definedName>
    <definedName name="CLAVO_CORRIENTE" localSheetId="2">#REF!</definedName>
    <definedName name="CLAVO_CORRIENTE">#REF!</definedName>
    <definedName name="CLAVO_ZINC" localSheetId="2">#REF!</definedName>
    <definedName name="CLAVO_ZINC">#REF!</definedName>
    <definedName name="CLAVOA" localSheetId="2">#REF!</definedName>
    <definedName name="CLAVOA" localSheetId="3">#REF!</definedName>
    <definedName name="CLAVOA">#REF!</definedName>
    <definedName name="CLAVOGALV" localSheetId="2">#REF!</definedName>
    <definedName name="CLAVOGALV" localSheetId="3">#REF!</definedName>
    <definedName name="CLAVOGALV">#REF!</definedName>
    <definedName name="CLAVOGALVCARTON" localSheetId="2">#REF!</definedName>
    <definedName name="CLAVOGALVCARTON" localSheetId="3">#REF!</definedName>
    <definedName name="CLAVOGALVCARTON">#REF!</definedName>
    <definedName name="Clavos" localSheetId="2">#REF!</definedName>
    <definedName name="CLAVOS" localSheetId="0">'[23]Analisis Detallado'!#REF!</definedName>
    <definedName name="Clavos" localSheetId="3">#REF!</definedName>
    <definedName name="Clavos">#REF!</definedName>
    <definedName name="Clavos_2">#N/A</definedName>
    <definedName name="Clavos_3">#N/A</definedName>
    <definedName name="Clavos_Corriente">[28]Insumos!$B$47:$D$47</definedName>
    <definedName name="CLAVOSAC" localSheetId="2">#REF!</definedName>
    <definedName name="CLAVOSAC" localSheetId="3">[6]insumo!#REF!</definedName>
    <definedName name="CLAVOSAC">#REF!</definedName>
    <definedName name="CLAVOSACERO" localSheetId="2">#REF!</definedName>
    <definedName name="CLAVOSACERO" localSheetId="3">[6]insumo!$D$18</definedName>
    <definedName name="CLAVOSACERO">#REF!</definedName>
    <definedName name="CLAVOSCORRIENTES" localSheetId="2">#REF!</definedName>
    <definedName name="CLAVOSCORRIENTES" localSheetId="3">[6]insumo!$D$19</definedName>
    <definedName name="CLAVOSCORRIENTES">#REF!</definedName>
    <definedName name="CLAVOZINC" localSheetId="2">#REF!</definedName>
    <definedName name="CLAVOZINC" localSheetId="3">#REF!</definedName>
    <definedName name="CLAVOZINC">#REF!</definedName>
    <definedName name="CLAVPATAS" localSheetId="2">#REF!</definedName>
    <definedName name="CLAVPATAS" localSheetId="3">#REF!</definedName>
    <definedName name="CLAVPATAS">#REF!</definedName>
    <definedName name="CLAVPEDES" localSheetId="2">#REF!</definedName>
    <definedName name="CLAVPEDES" localSheetId="3">#REF!</definedName>
    <definedName name="CLAVPEDES">#REF!</definedName>
    <definedName name="CLAVSALON" localSheetId="2">#REF!</definedName>
    <definedName name="CLAVSALON" localSheetId="3">#REF!</definedName>
    <definedName name="CLAVSALON">#REF!</definedName>
    <definedName name="CLLAVEDUCHA" localSheetId="2">#REF!</definedName>
    <definedName name="CLLAVEDUCHA" localSheetId="3">#REF!</definedName>
    <definedName name="CLLAVEDUCHA">#REF!</definedName>
    <definedName name="CLUCES" localSheetId="2">#REF!</definedName>
    <definedName name="CLUCES" localSheetId="3">#REF!</definedName>
    <definedName name="CLUCES">#REF!</definedName>
    <definedName name="CMALLA10" localSheetId="2">#REF!</definedName>
    <definedName name="CMALLA10" localSheetId="3">#REF!</definedName>
    <definedName name="CMALLA10">#REF!</definedName>
    <definedName name="CMALLA3" localSheetId="2">#REF!</definedName>
    <definedName name="CMALLA3" localSheetId="3">#REF!</definedName>
    <definedName name="CMALLA3">#REF!</definedName>
    <definedName name="CMALLA4" localSheetId="2">#REF!</definedName>
    <definedName name="CMALLA4" localSheetId="3">#REF!</definedName>
    <definedName name="CMALLA4">#REF!</definedName>
    <definedName name="CMALLA6" localSheetId="2">#REF!</definedName>
    <definedName name="CMALLA6" localSheetId="3">#REF!</definedName>
    <definedName name="CMALLA6">#REF!</definedName>
    <definedName name="CMALLA73" localSheetId="2">#REF!</definedName>
    <definedName name="CMALLA73" localSheetId="3">#REF!</definedName>
    <definedName name="CMALLA73">#REF!</definedName>
    <definedName name="CMEZCLADORA" localSheetId="2">#REF!</definedName>
    <definedName name="CMEZCLADORA" localSheetId="3">#REF!</definedName>
    <definedName name="CMEZCLADORA">#REF!</definedName>
    <definedName name="CO" localSheetId="2">#REF!</definedName>
    <definedName name="CO" localSheetId="3">#REF!</definedName>
    <definedName name="CO">#REF!</definedName>
    <definedName name="CODC1">'[23]Analisis Detallado'!#REF!</definedName>
    <definedName name="CODC1_1_2">'[23]Analisis Detallado'!#REF!</definedName>
    <definedName name="CODC1_2">'[23]Analisis Detallado'!#REF!</definedName>
    <definedName name="CODC2">'[23]Analisis Detallado'!#REF!</definedName>
    <definedName name="CODC3">'[23]Analisis Detallado'!#REF!</definedName>
    <definedName name="CODC3_4">'[23]Analisis Detallado'!#REF!</definedName>
    <definedName name="CODC4">'[23]Analisis Detallado'!#REF!</definedName>
    <definedName name="CODD1_1_2_">'[23]Analisis Detallado'!#REF!</definedName>
    <definedName name="CODD2_">'[23]Analisis Detallado'!#REF!</definedName>
    <definedName name="CODD3_">'[23]Analisis Detallado'!#REF!</definedName>
    <definedName name="CODD4_">'[23]Analisis Detallado'!#REF!</definedName>
    <definedName name="CODIGO" localSheetId="2">#REF!</definedName>
    <definedName name="CODIGO" localSheetId="3">#REF!</definedName>
    <definedName name="CODIGO">#REF!</definedName>
    <definedName name="CODO_ACERO_16x25a70" localSheetId="2">#REF!</definedName>
    <definedName name="CODO_ACERO_16x25a70">#REF!</definedName>
    <definedName name="CODO_ACERO_16x25menos" localSheetId="2">#REF!</definedName>
    <definedName name="CODO_ACERO_16x25menos">#REF!</definedName>
    <definedName name="CODO_ACERO_16x45" localSheetId="2">#REF!</definedName>
    <definedName name="CODO_ACERO_16x45">#REF!</definedName>
    <definedName name="CODO_ACERO_16x70mas" localSheetId="2">#REF!</definedName>
    <definedName name="CODO_ACERO_16x70mas">#REF!</definedName>
    <definedName name="CODO_ACERO_16x90" localSheetId="2">#REF!</definedName>
    <definedName name="CODO_ACERO_16x90">#REF!</definedName>
    <definedName name="CODO_ACERO_20x90" localSheetId="2">#REF!</definedName>
    <definedName name="CODO_ACERO_20x90">#REF!</definedName>
    <definedName name="CODO_ACERO_3x45" localSheetId="2">#REF!</definedName>
    <definedName name="CODO_ACERO_3x45">#REF!</definedName>
    <definedName name="CODO_ACERO_3x90" localSheetId="2">#REF!</definedName>
    <definedName name="CODO_ACERO_3x90">#REF!</definedName>
    <definedName name="CODO_ACERO_4X45" localSheetId="2">#REF!</definedName>
    <definedName name="CODO_ACERO_4X45">#REF!</definedName>
    <definedName name="CODO_ACERO_4X90" localSheetId="2">#REF!</definedName>
    <definedName name="CODO_ACERO_4X90">#REF!</definedName>
    <definedName name="CODO_ACERO_6x25a70" localSheetId="2">#REF!</definedName>
    <definedName name="CODO_ACERO_6x25a70">#REF!</definedName>
    <definedName name="CODO_ACERO_6x25menos" localSheetId="2">#REF!</definedName>
    <definedName name="CODO_ACERO_6x25menos">#REF!</definedName>
    <definedName name="CODO_ACERO_6x70mas" localSheetId="2">#REF!</definedName>
    <definedName name="CODO_ACERO_6x70mas">#REF!</definedName>
    <definedName name="CODO_ACERO_8x25a70" localSheetId="2">#REF!</definedName>
    <definedName name="CODO_ACERO_8x25a70">#REF!</definedName>
    <definedName name="CODO_ACERO_8x25menos" localSheetId="2">#REF!</definedName>
    <definedName name="CODO_ACERO_8x25menos">#REF!</definedName>
    <definedName name="CODO_ACERO_8x45" localSheetId="2">#REF!</definedName>
    <definedName name="CODO_ACERO_8x45">#REF!</definedName>
    <definedName name="CODO_ACERO_8x70mas" localSheetId="2">#REF!</definedName>
    <definedName name="CODO_ACERO_8x70mas">#REF!</definedName>
    <definedName name="CODO_ACERO_8x90" localSheetId="2">#REF!</definedName>
    <definedName name="CODO_ACERO_8x90">#REF!</definedName>
    <definedName name="CODO_CPVC_12x90" localSheetId="2">#REF!</definedName>
    <definedName name="CODO_CPVC_12x90">#REF!</definedName>
    <definedName name="CODO_ELEC_1" localSheetId="2">#REF!</definedName>
    <definedName name="CODO_ELEC_1">#REF!</definedName>
    <definedName name="CODO_ELEC_12" localSheetId="2">#REF!</definedName>
    <definedName name="CODO_ELEC_12">#REF!</definedName>
    <definedName name="CODO_ELEC_1y12" localSheetId="2">#REF!</definedName>
    <definedName name="CODO_ELEC_1y12">#REF!</definedName>
    <definedName name="CODO_ELEC_2" localSheetId="2">#REF!</definedName>
    <definedName name="CODO_ELEC_2">#REF!</definedName>
    <definedName name="CODO_ELEC_34" localSheetId="2">#REF!</definedName>
    <definedName name="CODO_ELEC_34">#REF!</definedName>
    <definedName name="CODO_HG_1_12_x90" localSheetId="2">#REF!</definedName>
    <definedName name="CODO_HG_1_12_x90">#REF!</definedName>
    <definedName name="CODO_HG_12x90" localSheetId="2">#REF!</definedName>
    <definedName name="CODO_HG_12x90">#REF!</definedName>
    <definedName name="CODO_HG_1x90" localSheetId="2">#REF!</definedName>
    <definedName name="CODO_HG_1x90">#REF!</definedName>
    <definedName name="CODO_HG_1y12x90" localSheetId="2">#REF!</definedName>
    <definedName name="CODO_HG_1y12x90">#REF!</definedName>
    <definedName name="CODO_HG_2x90" localSheetId="2">#REF!</definedName>
    <definedName name="CODO_HG_2x90">#REF!</definedName>
    <definedName name="CODO_HG_34x90" localSheetId="2">#REF!</definedName>
    <definedName name="CODO_HG_34x90">#REF!</definedName>
    <definedName name="CODO_PVC_DRE_2x45" localSheetId="2">#REF!</definedName>
    <definedName name="CODO_PVC_DRE_2x45">#REF!</definedName>
    <definedName name="CODO_PVC_DRE_2x90" localSheetId="2">#REF!</definedName>
    <definedName name="CODO_PVC_DRE_2x90">#REF!</definedName>
    <definedName name="CODO_PVC_DRE_3x45" localSheetId="2">#REF!</definedName>
    <definedName name="CODO_PVC_DRE_3x45">#REF!</definedName>
    <definedName name="CODO_PVC_DRE_3x90" localSheetId="2">#REF!</definedName>
    <definedName name="CODO_PVC_DRE_3x90">#REF!</definedName>
    <definedName name="CODO_PVC_DRE_4x45" localSheetId="2">#REF!</definedName>
    <definedName name="CODO_PVC_DRE_4x45">#REF!</definedName>
    <definedName name="CODO_PVC_DRE_4x90" localSheetId="2">#REF!</definedName>
    <definedName name="CODO_PVC_DRE_4x90">#REF!</definedName>
    <definedName name="CODO_PVC_PRES_12x90" localSheetId="2">#REF!</definedName>
    <definedName name="CODO_PVC_PRES_12x90">#REF!</definedName>
    <definedName name="CODO_PVC_PRES_1x90" localSheetId="2">#REF!</definedName>
    <definedName name="CODO_PVC_PRES_1x90">#REF!</definedName>
    <definedName name="CODO1" localSheetId="2">#REF!</definedName>
    <definedName name="CODO1" localSheetId="3">#REF!</definedName>
    <definedName name="CODO1">#REF!</definedName>
    <definedName name="CODO112" localSheetId="2">#REF!</definedName>
    <definedName name="CODO112" localSheetId="3">#REF!</definedName>
    <definedName name="CODO112">#REF!</definedName>
    <definedName name="CODO12" localSheetId="2">#REF!</definedName>
    <definedName name="CODO12" localSheetId="3">#REF!</definedName>
    <definedName name="CODO12">#REF!</definedName>
    <definedName name="CODO2E" localSheetId="2">#REF!</definedName>
    <definedName name="CODO2E" localSheetId="3">#REF!</definedName>
    <definedName name="CODO2E">#REF!</definedName>
    <definedName name="CODO3" localSheetId="2">#REF!</definedName>
    <definedName name="CODO3" localSheetId="3">#REF!</definedName>
    <definedName name="CODO3">#REF!</definedName>
    <definedName name="CODO34" localSheetId="2">#REF!</definedName>
    <definedName name="CODO34" localSheetId="3">#REF!</definedName>
    <definedName name="CODO34">#REF!</definedName>
    <definedName name="CODO3E" localSheetId="2">#REF!</definedName>
    <definedName name="CODO3E" localSheetId="3">#REF!</definedName>
    <definedName name="CODO3E">#REF!</definedName>
    <definedName name="CODO4" localSheetId="2">#REF!</definedName>
    <definedName name="CODO4" localSheetId="3">#REF!</definedName>
    <definedName name="CODO4">#REF!</definedName>
    <definedName name="CODOCPVC12X90" localSheetId="2">#REF!</definedName>
    <definedName name="CODOCPVC12X90" localSheetId="3">#REF!</definedName>
    <definedName name="CODOCPVC12X90">#REF!</definedName>
    <definedName name="CODOCPVC34X90" localSheetId="2">#REF!</definedName>
    <definedName name="CODOCPVC34X90" localSheetId="3">#REF!</definedName>
    <definedName name="CODOCPVC34X90">#REF!</definedName>
    <definedName name="CODOHG112X90" localSheetId="2">#REF!</definedName>
    <definedName name="CODOHG112X90" localSheetId="3">#REF!</definedName>
    <definedName name="CODOHG112X90">#REF!</definedName>
    <definedName name="CODOHG12X90" localSheetId="2">#REF!</definedName>
    <definedName name="CODOHG12X90" localSheetId="3">#REF!</definedName>
    <definedName name="CODOHG12X90">#REF!</definedName>
    <definedName name="CODOHG1X90" localSheetId="2">#REF!</definedName>
    <definedName name="CODOHG1X90" localSheetId="3">#REF!</definedName>
    <definedName name="CODOHG1X90">#REF!</definedName>
    <definedName name="CODOHG212X90" localSheetId="2">#REF!</definedName>
    <definedName name="CODOHG212X90" localSheetId="3">#REF!</definedName>
    <definedName name="CODOHG212X90">#REF!</definedName>
    <definedName name="CODOHG2X90" localSheetId="2">#REF!</definedName>
    <definedName name="CODOHG2X90" localSheetId="3">#REF!</definedName>
    <definedName name="CODOHG2X90">#REF!</definedName>
    <definedName name="CODOHG34X90" localSheetId="2">#REF!</definedName>
    <definedName name="CODOHG34X90" localSheetId="3">#REF!</definedName>
    <definedName name="CODOHG34X90">#REF!</definedName>
    <definedName name="CODOHG3X90" localSheetId="2">#REF!</definedName>
    <definedName name="CODOHG3X90" localSheetId="3">#REF!</definedName>
    <definedName name="CODOHG3X90">#REF!</definedName>
    <definedName name="CODOHG4X90" localSheetId="2">#REF!</definedName>
    <definedName name="CODOHG4X90" localSheetId="3">#REF!</definedName>
    <definedName name="CODOHG4X90">#REF!</definedName>
    <definedName name="CODONHG112X90" localSheetId="2">#REF!</definedName>
    <definedName name="CODONHG112X90" localSheetId="3">#REF!</definedName>
    <definedName name="CODONHG112X90">#REF!</definedName>
    <definedName name="CODONHG12X90" localSheetId="2">#REF!</definedName>
    <definedName name="CODONHG12X90" localSheetId="3">#REF!</definedName>
    <definedName name="CODONHG12X90">#REF!</definedName>
    <definedName name="CODONHG1X90" localSheetId="2">#REF!</definedName>
    <definedName name="CODONHG1X90" localSheetId="3">#REF!</definedName>
    <definedName name="CODONHG1X90">#REF!</definedName>
    <definedName name="CODONHG212X90" localSheetId="2">#REF!</definedName>
    <definedName name="CODONHG212X90" localSheetId="3">#REF!</definedName>
    <definedName name="CODONHG212X90">#REF!</definedName>
    <definedName name="CODONHG2X90" localSheetId="2">#REF!</definedName>
    <definedName name="CODONHG2X90" localSheetId="3">#REF!</definedName>
    <definedName name="CODONHG2X90">#REF!</definedName>
    <definedName name="CODONHG34X90" localSheetId="2">#REF!</definedName>
    <definedName name="CODONHG34X90" localSheetId="3">#REF!</definedName>
    <definedName name="CODONHG34X90">#REF!</definedName>
    <definedName name="CODONHG3X90" localSheetId="2">#REF!</definedName>
    <definedName name="CODONHG3X90" localSheetId="3">#REF!</definedName>
    <definedName name="CODONHG3X90">#REF!</definedName>
    <definedName name="CODONHG4X90" localSheetId="2">#REF!</definedName>
    <definedName name="CODONHG4X90" localSheetId="3">#REF!</definedName>
    <definedName name="CODONHG4X90">#REF!</definedName>
    <definedName name="CODOPVCDREN2X45" localSheetId="2">#REF!</definedName>
    <definedName name="CODOPVCDREN2X45" localSheetId="3">#REF!</definedName>
    <definedName name="CODOPVCDREN2X45">#REF!</definedName>
    <definedName name="CODOPVCDREN2X90" localSheetId="2">#REF!</definedName>
    <definedName name="CODOPVCDREN2X90" localSheetId="3">#REF!</definedName>
    <definedName name="CODOPVCDREN2X90">#REF!</definedName>
    <definedName name="CODOPVCDREN3X45" localSheetId="2">#REF!</definedName>
    <definedName name="CODOPVCDREN3X45" localSheetId="3">#REF!</definedName>
    <definedName name="CODOPVCDREN3X45">#REF!</definedName>
    <definedName name="CODOPVCDREN3X90" localSheetId="2">#REF!</definedName>
    <definedName name="CODOPVCDREN3X90" localSheetId="3">#REF!</definedName>
    <definedName name="CODOPVCDREN3X90">#REF!</definedName>
    <definedName name="CODOPVCDREN4X45" localSheetId="2">#REF!</definedName>
    <definedName name="CODOPVCDREN4X45" localSheetId="3">#REF!</definedName>
    <definedName name="CODOPVCDREN4X45">#REF!</definedName>
    <definedName name="CODOPVCDREN4X90" localSheetId="2">#REF!</definedName>
    <definedName name="CODOPVCDREN4X90" localSheetId="3">#REF!</definedName>
    <definedName name="CODOPVCDREN4X90">#REF!</definedName>
    <definedName name="CODOPVCDREN6X45" localSheetId="2">#REF!</definedName>
    <definedName name="CODOPVCDREN6X45" localSheetId="3">#REF!</definedName>
    <definedName name="CODOPVCDREN6X45">#REF!</definedName>
    <definedName name="CODOPVCPRES112X90" localSheetId="2">#REF!</definedName>
    <definedName name="CODOPVCPRES112X90" localSheetId="3">#REF!</definedName>
    <definedName name="CODOPVCPRES112X90">#REF!</definedName>
    <definedName name="CODOPVCPRES12X90" localSheetId="2">#REF!</definedName>
    <definedName name="CODOPVCPRES12X90" localSheetId="3">#REF!</definedName>
    <definedName name="CODOPVCPRES12X90">#REF!</definedName>
    <definedName name="CODOPVCPRES1X90" localSheetId="2">#REF!</definedName>
    <definedName name="CODOPVCPRES1X90" localSheetId="3">#REF!</definedName>
    <definedName name="CODOPVCPRES1X90">#REF!</definedName>
    <definedName name="CODOPVCPRES2X90" localSheetId="2">#REF!</definedName>
    <definedName name="CODOPVCPRES2X90" localSheetId="3">#REF!</definedName>
    <definedName name="CODOPVCPRES2X90">#REF!</definedName>
    <definedName name="CODOPVCPRES34X90" localSheetId="2">#REF!</definedName>
    <definedName name="CODOPVCPRES34X90" localSheetId="3">#REF!</definedName>
    <definedName name="CODOPVCPRES34X90">#REF!</definedName>
    <definedName name="CODOPVCPRES3X90" localSheetId="2">#REF!</definedName>
    <definedName name="CODOPVCPRES3X90" localSheetId="3">#REF!</definedName>
    <definedName name="CODOPVCPRES3X90">#REF!</definedName>
    <definedName name="CODOPVCPRES4X90" localSheetId="2">#REF!</definedName>
    <definedName name="CODOPVCPRES4X90" localSheetId="3">#REF!</definedName>
    <definedName name="CODOPVCPRES4X90">#REF!</definedName>
    <definedName name="CODOPVCPRES6X90" localSheetId="2">#REF!</definedName>
    <definedName name="CODOPVCPRES6X90" localSheetId="3">#REF!</definedName>
    <definedName name="CODOPVCPRES6X90">#REF!</definedName>
    <definedName name="CODP1_">'[23]Analisis Detallado'!#REF!</definedName>
    <definedName name="CODP1_1_2_">'[23]Analisis Detallado'!#REF!</definedName>
    <definedName name="CODP1_2_">'[23]Analisis Detallado'!#REF!</definedName>
    <definedName name="CODP2_">'[23]Analisis Detallado'!#REF!</definedName>
    <definedName name="CODP2_1_2_">'[23]Analisis Detallado'!#REF!</definedName>
    <definedName name="CODP3_">'[23]Analisis Detallado'!#REF!</definedName>
    <definedName name="CODP3_4_">'[23]Analisis Detallado'!#REF!</definedName>
    <definedName name="CODP4_">'[23]Analisis Detallado'!#REF!</definedName>
    <definedName name="CODPC1_2_">'[23]Analisis Detallado'!#REF!</definedName>
    <definedName name="CODPC3_4_">'[23]Analisis Detallado'!#REF!</definedName>
    <definedName name="coe.esp.gra" localSheetId="2">#REF!</definedName>
    <definedName name="coe.esp.gra" localSheetId="3">#REF!</definedName>
    <definedName name="coe.esp.gra">#REF!</definedName>
    <definedName name="coef.2" localSheetId="3">#REF!</definedName>
    <definedName name="coef.2">'[52]Desembolso de Caja'!$I$7</definedName>
    <definedName name="coef.adm." localSheetId="2">#REF!</definedName>
    <definedName name="coef.adm." localSheetId="3">#REF!</definedName>
    <definedName name="coef.adm.">#REF!</definedName>
    <definedName name="coef.gas.adm">'[26]Datos a Project'!$L$15</definedName>
    <definedName name="COLA_EXT_LAVAMANOS_PVC_1_14x8" localSheetId="2">#REF!</definedName>
    <definedName name="COLA_EXT_LAVAMANOS_PVC_1_14x8">#REF!</definedName>
    <definedName name="COLABORA1" localSheetId="2">#REF!</definedName>
    <definedName name="COLABORA1">#REF!</definedName>
    <definedName name="COLABORA2" localSheetId="2">#REF!</definedName>
    <definedName name="COLABORA2">#REF!</definedName>
    <definedName name="COLAEXTLAV" localSheetId="2">#REF!</definedName>
    <definedName name="COLAEXTLAV" localSheetId="3">#REF!</definedName>
    <definedName name="COLAEXTLAV">#REF!</definedName>
    <definedName name="COLAGUA2SCH40CONTRA" localSheetId="2">#REF!</definedName>
    <definedName name="COLAGUA2SCH40CONTRA" localSheetId="3">#REF!</definedName>
    <definedName name="COLAGUA2SCH40CONTRA">#REF!</definedName>
    <definedName name="COLC1" localSheetId="2">#REF!</definedName>
    <definedName name="COLC1" localSheetId="3">#REF!</definedName>
    <definedName name="COLC1">#REF!</definedName>
    <definedName name="COLC2" localSheetId="2">#REF!</definedName>
    <definedName name="COLC2" localSheetId="3">#REF!</definedName>
    <definedName name="COLC2">#REF!</definedName>
    <definedName name="COLC3CIR" localSheetId="2">#REF!</definedName>
    <definedName name="COLC3CIR" localSheetId="3">#REF!</definedName>
    <definedName name="COLC3CIR">#REF!</definedName>
    <definedName name="COLC4" localSheetId="2">#REF!</definedName>
    <definedName name="COLC4" localSheetId="3">#REF!</definedName>
    <definedName name="COLC4">#REF!</definedName>
    <definedName name="Coloc._bloque_4x_8_x16_pulgs." localSheetId="2">#REF!</definedName>
    <definedName name="Coloc._bloque_4x_8_x16_pulgs." localSheetId="3">#REF!</definedName>
    <definedName name="Coloc._bloque_4x_8_x16_pulgs.">#REF!</definedName>
    <definedName name="Coloc.Block.4">'[51]Costos Mano de Obra'!$O$38</definedName>
    <definedName name="Coloc.Block.6">'[40]Costos Mano de Obra'!$O$37</definedName>
    <definedName name="Coloc.Ceramica.Pisos">'[40]Costos Mano de Obra'!$O$46</definedName>
    <definedName name="COLOC_BLOCK4" localSheetId="2">#REF!</definedName>
    <definedName name="COLOC_BLOCK4">#REF!</definedName>
    <definedName name="COLOC_BLOCK6" localSheetId="2">#REF!</definedName>
    <definedName name="COLOC_BLOCK6">#REF!</definedName>
    <definedName name="COLOC_BLOCK8" localSheetId="2">#REF!</definedName>
    <definedName name="COLOC_BLOCK8">#REF!</definedName>
    <definedName name="COLOC_TUB_PEAD_16" localSheetId="2">#REF!</definedName>
    <definedName name="COLOC_TUB_PEAD_16">#REF!</definedName>
    <definedName name="COLOC_TUB_PEAD_20" localSheetId="2">#REF!</definedName>
    <definedName name="COLOC_TUB_PEAD_20">#REF!</definedName>
    <definedName name="COLOC_TUB_PEAD_8" localSheetId="2">#REF!</definedName>
    <definedName name="COLOC_TUB_PEAD_8">#REF!</definedName>
    <definedName name="colocblock6">'[41]Analisis Unit. '!$F$24</definedName>
    <definedName name="colorante" localSheetId="2">#REF!</definedName>
    <definedName name="colorante" localSheetId="3">#REF!</definedName>
    <definedName name="colorante">#REF!</definedName>
    <definedName name="CommHdr" localSheetId="2">#REF!</definedName>
    <definedName name="CommHdr" localSheetId="3">#REF!</definedName>
    <definedName name="CommHdr">#REF!</definedName>
    <definedName name="CommLabel" localSheetId="2">#REF!</definedName>
    <definedName name="CommLabel" localSheetId="3">#REF!</definedName>
    <definedName name="CommLabel">#REF!</definedName>
    <definedName name="Comparación" localSheetId="2">#REF!</definedName>
    <definedName name="Comparación">#REF!</definedName>
    <definedName name="COMPENS" localSheetId="2">#REF!</definedName>
    <definedName name="COMPENS" localSheetId="3">#REF!</definedName>
    <definedName name="COMPENS">#REF!</definedName>
    <definedName name="COMPRESOR" localSheetId="2">#REF!</definedName>
    <definedName name="COMPRESOR">#REF!</definedName>
    <definedName name="Compresores">[30]EQUIPOS!$I$28</definedName>
    <definedName name="COMPUERTA_1x1_VOLANTA" localSheetId="2">#REF!</definedName>
    <definedName name="COMPUERTA_1x1_VOLANTA">#REF!</definedName>
    <definedName name="concreto" localSheetId="2">#REF!</definedName>
    <definedName name="concreto" localSheetId="3">#REF!</definedName>
    <definedName name="concreto">#REF!</definedName>
    <definedName name="concreto_2">#N/A</definedName>
    <definedName name="CONDULET1" localSheetId="2">#REF!</definedName>
    <definedName name="CONDULET1" localSheetId="3">#REF!</definedName>
    <definedName name="CONDULET1">#REF!</definedName>
    <definedName name="CONDULET112" localSheetId="2">#REF!</definedName>
    <definedName name="CONDULET112" localSheetId="3">#REF!</definedName>
    <definedName name="CONDULET112">#REF!</definedName>
    <definedName name="CONDULET2" localSheetId="2">#REF!</definedName>
    <definedName name="CONDULET2" localSheetId="3">#REF!</definedName>
    <definedName name="CONDULET2">#REF!</definedName>
    <definedName name="CONDULET3" localSheetId="2">#REF!</definedName>
    <definedName name="CONDULET3" localSheetId="3">#REF!</definedName>
    <definedName name="CONDULET3">#REF!</definedName>
    <definedName name="CONDULET34" localSheetId="2">#REF!</definedName>
    <definedName name="CONDULET34" localSheetId="3">#REF!</definedName>
    <definedName name="CONDULET34">#REF!</definedName>
    <definedName name="CONDULET4" localSheetId="2">#REF!</definedName>
    <definedName name="CONDULET4" localSheetId="3">#REF!</definedName>
    <definedName name="CONDULET4">#REF!</definedName>
    <definedName name="CONEXBAJ4SDR41A6CONTRA" localSheetId="2">#REF!</definedName>
    <definedName name="CONEXBAJ4SDR41A6CONTRA" localSheetId="3">#REF!</definedName>
    <definedName name="CONEXBAJ4SDR41A6CONTRA">#REF!</definedName>
    <definedName name="CONEXCLOACA" localSheetId="2">#REF!</definedName>
    <definedName name="CONEXCLOACA" localSheetId="3">#REF!</definedName>
    <definedName name="CONEXCLOACA">#REF!</definedName>
    <definedName name="CONFPUERTABISCLA" localSheetId="2">#REF!</definedName>
    <definedName name="CONFPUERTABISCLA" localSheetId="3">#REF!</definedName>
    <definedName name="CONFPUERTABISCLA">#REF!</definedName>
    <definedName name="CONFPUERTACLA" localSheetId="2">#REF!</definedName>
    <definedName name="CONFPUERTACLA" localSheetId="3">#REF!</definedName>
    <definedName name="CONFPUERTACLA">#REF!</definedName>
    <definedName name="CONFPUERTAFORROZINC" localSheetId="2">#REF!</definedName>
    <definedName name="CONFPUERTAFORROZINC" localSheetId="3">#REF!</definedName>
    <definedName name="CONFPUERTAFORROZINC">#REF!</definedName>
    <definedName name="CONFPUERTAPLUM" localSheetId="2">#REF!</definedName>
    <definedName name="CONFPUERTAPLUM" localSheetId="3">#REF!</definedName>
    <definedName name="CONFPUERTAPLUM">#REF!</definedName>
    <definedName name="CONTEN" localSheetId="2">#REF!</definedName>
    <definedName name="CONTEN" localSheetId="0">'[46]ANALISIS PARTIDAS CARRET.'!$H$831</definedName>
    <definedName name="CONTEN" localSheetId="3">#REF!</definedName>
    <definedName name="CONTEN">#REF!</definedName>
    <definedName name="CONTENTELFORDM" localSheetId="2">#REF!</definedName>
    <definedName name="CONTENTELFORDM" localSheetId="3">#REF!</definedName>
    <definedName name="CONTENTELFORDM">#REF!</definedName>
    <definedName name="CONTENTELFORDM3" localSheetId="2">#REF!</definedName>
    <definedName name="CONTENTELFORDM3" localSheetId="3">#REF!</definedName>
    <definedName name="CONTENTELFORDM3">#REF!</definedName>
    <definedName name="CONTRA1" localSheetId="2">#REF!</definedName>
    <definedName name="CONTRA1">#REF!</definedName>
    <definedName name="CONTRA2" localSheetId="2">#REF!</definedName>
    <definedName name="CONTRA2">#REF!</definedName>
    <definedName name="control" localSheetId="2">#REF!</definedName>
    <definedName name="control" localSheetId="3">#REF!</definedName>
    <definedName name="control">#REF!</definedName>
    <definedName name="control_2">"$#REF!.$#REF!$#REF!:#REF!#REF!"</definedName>
    <definedName name="control_3">"$#REF!.$#REF!$#REF!:#REF!#REF!"</definedName>
    <definedName name="Conv." localSheetId="2">#REF!</definedName>
    <definedName name="Conv.">#REF!</definedName>
    <definedName name="Conversion" localSheetId="2">#REF!</definedName>
    <definedName name="Conversion">#REF!</definedName>
    <definedName name="COPIAR_TODO" localSheetId="2">#REF!</definedName>
    <definedName name="COPIAR_TODO">#REF!</definedName>
    <definedName name="CORINAL12FALDA" localSheetId="2">#REF!</definedName>
    <definedName name="CORINAL12FALDA" localSheetId="3">#REF!</definedName>
    <definedName name="CORINAL12FALDA">#REF!</definedName>
    <definedName name="CORINALCEM" localSheetId="2">#REF!</definedName>
    <definedName name="CORINALCEM" localSheetId="3">#REF!</definedName>
    <definedName name="CORINALCEM">#REF!</definedName>
    <definedName name="CORINALFALDA" localSheetId="2">#REF!</definedName>
    <definedName name="CORINALFALDA" localSheetId="3">#REF!</definedName>
    <definedName name="CORINALFALDA">#REF!</definedName>
    <definedName name="CORINALPEQ" localSheetId="2">#REF!</definedName>
    <definedName name="CORINALPEQ" localSheetId="3">#REF!</definedName>
    <definedName name="CORINALPEQ">#REF!</definedName>
    <definedName name="correa8">[21]analisis!$G$773</definedName>
    <definedName name="Corte_y_Bote_Material____C_E" localSheetId="2">[9]Insumos!#REF!</definedName>
    <definedName name="Corte_y_Bote_Material____C_E" localSheetId="3">[9]Insumos!#REF!</definedName>
    <definedName name="Corte_y_Bote_Material____C_E">[9]Insumos!#REF!</definedName>
    <definedName name="CORTEEQUIPO" localSheetId="2">#REF!</definedName>
    <definedName name="CORTEEQUIPO" localSheetId="3">#REF!</definedName>
    <definedName name="CORTEEQUIPO">#REF!</definedName>
    <definedName name="COSTO" localSheetId="2">#REF!</definedName>
    <definedName name="COSTO">#REF!</definedName>
    <definedName name="costo.alquiler.casa">'[26]Analisis Unitarios'!$F$56</definedName>
    <definedName name="costo.andamio.panete">'[26]Analisis Unitarios'!$F$35</definedName>
    <definedName name="costo.bajada.block">'[26]Analisis Unitarios'!$F$37</definedName>
    <definedName name="costo.bajada.ladrillo" localSheetId="3">'[26]Analisis Unitarios'!$F$38</definedName>
    <definedName name="costo.bajada.ladrillo">'[26]Analisis Unitarios'!$F$38</definedName>
    <definedName name="costo.bajada.mat.m3" localSheetId="3">'[26]Analisis Unitarios'!$F$39</definedName>
    <definedName name="costo.bajada.mat.m3">'[26]Analisis Unitarios'!$F$39</definedName>
    <definedName name="costo.block8">'[26]Analisis Unitarios'!$F$74</definedName>
    <definedName name="costo.camion.cisterna" localSheetId="3">'[26]Analisis Unitarios'!$E$331</definedName>
    <definedName name="costo.camion.cisterna">'[26]Analisis Unitarios'!$E$331</definedName>
    <definedName name="costo.carguio.exc">'[53]Analisis Unitarios'!$E$173</definedName>
    <definedName name="costo.carguio.mat">'[26]Analisis Unitarios'!$E$526</definedName>
    <definedName name="costo.codo.pvc.media.presion" localSheetId="2">#REF!</definedName>
    <definedName name="costo.codo.pvc.media.presion" localSheetId="3">'[26]Analisis Unitarios'!$F$83</definedName>
    <definedName name="costo.codo.pvc.media.presion">#REF!</definedName>
    <definedName name="costo.coloc.afalto.2.5.pulg">'[26]Analisis Unitarios'!$F$61</definedName>
    <definedName name="costo.coloc.guardera">'[26]Analisis Unitarios'!$F$36</definedName>
    <definedName name="costo.demoli.baden">'[26]Analisis Unitarios'!$E$1687</definedName>
    <definedName name="costo.demoli.registro.1.5">'[26]Analisis Unitarios'!$E$1673</definedName>
    <definedName name="costo.enc.des.losas.35">'[26]Analisis Unitarios'!$F$43</definedName>
    <definedName name="costo.enc.des.muro.20">'[26]Analisis Unitarios'!$F$42</definedName>
    <definedName name="costo.fd.cemento">'[26]Analisis Unitarios'!$F$122</definedName>
    <definedName name="costo.gl.ac30">'[26]Analisis Unitarios'!$F$129</definedName>
    <definedName name="costo.gl.aceite.formaleta">'[26]Analisis Unitarios'!$F$70</definedName>
    <definedName name="costo.gl.agua" localSheetId="3">'[26]Analisis Unitarios'!$F$120</definedName>
    <definedName name="costo.gl.agua">'[26]Analisis Unitarios'!$F$120</definedName>
    <definedName name="costo.gl.gasoil">'[26]Analisis Unitarios'!$F$97</definedName>
    <definedName name="costo.gl.gasolina.reg">'[26]Analisis Unitarios'!$F$99</definedName>
    <definedName name="costo.gl.kerone">'[26]Analisis Unitarios'!$F$130</definedName>
    <definedName name="costo.gl.tangi" localSheetId="2">#REF!</definedName>
    <definedName name="costo.gl.tangi" localSheetId="3">'[26]Analisis Unitarios'!$F$81</definedName>
    <definedName name="costo.gl.tangi">#REF!</definedName>
    <definedName name="costo.grader.cat.140h" localSheetId="3">'[26]Analisis Unitarios'!$E$305</definedName>
    <definedName name="costo.grader.cat.140h">'[26]Analisis Unitarios'!$E$305</definedName>
    <definedName name="costo.horm.ind.140">'[26]Analisis Unitarios'!$F$103</definedName>
    <definedName name="costo.horm.ind.180">'[26]Analisis Unitarios'!$F$105</definedName>
    <definedName name="costo.horm.ind.210">'[26]Analisis Unitarios'!$F$106</definedName>
    <definedName name="costo.horm.ind.240">'[26]Analisis Unitarios'!$F$107</definedName>
    <definedName name="costo.ladrillo" localSheetId="3">'[26]Analisis Unitarios'!$F$77</definedName>
    <definedName name="costo.ladrillo">'[26]Analisis Unitarios'!$F$77</definedName>
    <definedName name="costo.lb.ala.12">'[26]Analisis Unitarios'!$F$80</definedName>
    <definedName name="costo.lb.ala.18">'[26]Analisis Unitarios'!$F$79</definedName>
    <definedName name="costo.lb.clavo.corriente">'[26]Analisis Unitarios'!$F$73</definedName>
    <definedName name="costo.letrero.preventivo">'[26]Analisis Unitarios'!$F$113</definedName>
    <definedName name="costo.m2.distrib">'[26]Analisis Unitarios'!$E$1701</definedName>
    <definedName name="costo.m2.distrib.agreg">'[26]Analisis Unitarios'!$E$1712</definedName>
    <definedName name="costo.m3.arena">'[26]Analisis Unitarios'!$F$124</definedName>
    <definedName name="costo.m3.arena.panete">'[26]Analisis Unitarios'!$F$119</definedName>
    <definedName name="costo.m3.arena.rell">'[26]Analisis Unitarios'!$F$125</definedName>
    <definedName name="costo.m3.base">'[26]Analisis Unitarios'!$F$126</definedName>
    <definedName name="costo.m3.bomba.arrastre">'[26]Analisis Unitarios'!$F$109</definedName>
    <definedName name="costo.m3.grava">'[26]Analisis Unitarios'!$F$128</definedName>
    <definedName name="costo.m3.gravoarena" localSheetId="3">'[26]Analisis Unitarios'!$F$123</definedName>
    <definedName name="costo.m3.gravoarena">'[26]Analisis Unitarios'!$F$123</definedName>
    <definedName name="costo.m3.horm.trompo">'[26]Analisis Unitarios'!$E$700</definedName>
    <definedName name="costo.m3.sub.base">'[26]Analisis Unitarios'!$F$127</definedName>
    <definedName name="costo.mat.relleno">'[26]Analisis Unitarios'!$F$121</definedName>
    <definedName name="costo.mezcla.1.3" localSheetId="3">'[26]Analisis Unitarios'!$E$673</definedName>
    <definedName name="costo.mezcla.1.3">'[26]Analisis Unitarios'!$E$673</definedName>
    <definedName name="costo.mezcla.1.3.5">'[26]Analisis Unitarios'!$E$683</definedName>
    <definedName name="costo.ml.hilo.nylon">'[26]Analisis Unitarios'!$F$72</definedName>
    <definedName name="costo.mo.acera">'[26]Analisis Unitarios'!$F$41</definedName>
    <definedName name="costo.mo.block.8">'[26]Analisis Unitarios'!$F$30</definedName>
    <definedName name="costo.mo.conten">'[26]Analisis Unitarios'!$F$40</definedName>
    <definedName name="costo.mo.ladrillo" localSheetId="3">'[26]Analisis Unitarios'!$F$33</definedName>
    <definedName name="costo.mo.ladrillo">'[26]Analisis Unitarios'!$F$33</definedName>
    <definedName name="costo.mo.m2.panete">'[26]Analisis Unitarios'!$F$34</definedName>
    <definedName name="costo.mo.qq.acero" localSheetId="3">'[26]Analisis Unitarios'!$F$44</definedName>
    <definedName name="costo.mo.qq.acero">'[26]Analisis Unitarios'!$F$44</definedName>
    <definedName name="costo.mortero.panete">'[26]Analisis Unitarios'!$E$691</definedName>
    <definedName name="costo.p2.pinobruto">'[26]Analisis Unitarios'!$F$71</definedName>
    <definedName name="costo.pala.966">'[53]Analisis Unitarios'!$E$151</definedName>
    <definedName name="costo.pala.cat.966d">'[26]Analisis Unitarios'!$E$313</definedName>
    <definedName name="costo.panete" localSheetId="3">'[26]Analisis Unitarios'!$E$711</definedName>
    <definedName name="costo.panete">'[26]Analisis Unitarios'!$E$711</definedName>
    <definedName name="costo.pl.madera.4.2">'[26]Analisis Unitarios'!$F$69</definedName>
    <definedName name="costo.plancha.madera.4.8">'[26]Analisis Unitarios'!$F$68</definedName>
    <definedName name="costo.qq.acero" localSheetId="3">'[26]Analisis Unitarios'!$F$78</definedName>
    <definedName name="costo.qq.acero">'[26]Analisis Unitarios'!$F$78</definedName>
    <definedName name="costo.retro.cat.225" localSheetId="3">'[26]Analisis Unitarios'!$E$289</definedName>
    <definedName name="costo.retro.cat.225">'[26]Analisis Unitarios'!$E$289</definedName>
    <definedName name="costo.retro.cat.416" localSheetId="3">'[26]Analisis Unitarios'!$E$297</definedName>
    <definedName name="costo.retro.cat.416">'[26]Analisis Unitarios'!$E$297</definedName>
    <definedName name="costo.rodillo.dinapac.ca25" localSheetId="3">'[26]Analisis Unitarios'!$E$321</definedName>
    <definedName name="costo.rodillo.dinapac.ca25">'[26]Analisis Unitarios'!$E$321</definedName>
    <definedName name="costo.sumin.asfalto">'[26]Analisis Unitarios'!$F$60</definedName>
    <definedName name="costo.tapa.registro" localSheetId="3">'[26]Analisis Unitarios'!$F$67</definedName>
    <definedName name="costo.tapa.registro">'[26]Analisis Unitarios'!$F$67</definedName>
    <definedName name="costo.transp.gl.ac30">'[26]Analisis Unitarios'!$F$131</definedName>
    <definedName name="costo.traslado.corto.patana">'[26]Analisis Unitarios'!$F$96</definedName>
    <definedName name="costo.traslado.largo.patana">'[26]Analisis Unitarios'!$F$95</definedName>
    <definedName name="costo.tub.18">'[26]Analisis Unitarios'!$F$93</definedName>
    <definedName name="costo.tub.21">'[26]Analisis Unitarios'!$F$92</definedName>
    <definedName name="costo.tub.24">'[26]Analisis Unitarios'!$F$91</definedName>
    <definedName name="costo.tub.36">'[26]Analisis Unitarios'!$F$89</definedName>
    <definedName name="costo.tub.42">'[26]Analisis Unitarios'!$F$88</definedName>
    <definedName name="costo.tub.48">'[26]Analisis Unitarios'!$F$87</definedName>
    <definedName name="costo.tub.60">'[26]Analisis Unitarios'!$F$86</definedName>
    <definedName name="costo.tub.72">'[26]Analisis Unitarios'!$F$85</definedName>
    <definedName name="costo.tub.8">'[26]Analisis Unitarios'!$F$94</definedName>
    <definedName name="costo.tubo.pvc.media.presion" localSheetId="2">#REF!</definedName>
    <definedName name="costo.tubo.pvc.media.presion" localSheetId="3">'[26]Analisis Unitarios'!$F$82</definedName>
    <definedName name="costo.tubo.pvc.media.presion">#REF!</definedName>
    <definedName name="costocapataz">'[41]Analisis Unit. '!$G$3</definedName>
    <definedName name="costoobrero">'[41]Analisis Unit. '!$G$5</definedName>
    <definedName name="costoobrerosen" localSheetId="2">#REF!</definedName>
    <definedName name="costoobrerosen">#REF!</definedName>
    <definedName name="costotecesp">'[41]Analisis Unit. '!$G$4</definedName>
    <definedName name="COT_302" localSheetId="2">#REF!</definedName>
    <definedName name="COT_302" localSheetId="3">#REF!</definedName>
    <definedName name="COT_302">#REF!</definedName>
    <definedName name="COT_360" localSheetId="2">#REF!</definedName>
    <definedName name="COT_360" localSheetId="3">#REF!</definedName>
    <definedName name="COT_360">#REF!</definedName>
    <definedName name="COT_361" localSheetId="2">#REF!</definedName>
    <definedName name="COT_361" localSheetId="3">#REF!</definedName>
    <definedName name="COT_361">#REF!</definedName>
    <definedName name="COT_364" localSheetId="2">#REF!</definedName>
    <definedName name="COT_364" localSheetId="3">#REF!</definedName>
    <definedName name="COT_364">#REF!</definedName>
    <definedName name="COTIZADO_EN" localSheetId="2">#REF!</definedName>
    <definedName name="COTIZADO_EN" localSheetId="3">#REF!</definedName>
    <definedName name="COTIZADO_EN">#REF!</definedName>
    <definedName name="CPANEL" localSheetId="2">#REF!</definedName>
    <definedName name="CPANEL" localSheetId="3">#REF!</definedName>
    <definedName name="CPANEL">#REF!</definedName>
    <definedName name="cprestamo">[48]EQUIPOS!$D$27</definedName>
    <definedName name="CPVC" localSheetId="2">#REF!</definedName>
    <definedName name="CPVC" localSheetId="3">#REF!</definedName>
    <definedName name="CPVC">#REF!</definedName>
    <definedName name="CPVCTANGIT125" localSheetId="2">#REF!</definedName>
    <definedName name="CPVCTANGIT125" localSheetId="3">#REF!</definedName>
    <definedName name="CPVCTANGIT125">#REF!</definedName>
    <definedName name="CPVCTANGIT230" localSheetId="2">#REF!</definedName>
    <definedName name="CPVCTANGIT230" localSheetId="3">#REF!</definedName>
    <definedName name="CPVCTANGIT230">#REF!</definedName>
    <definedName name="CPVCTANGIT460" localSheetId="2">#REF!</definedName>
    <definedName name="CPVCTANGIT460" localSheetId="3">#REF!</definedName>
    <definedName name="CPVCTANGIT460">#REF!</definedName>
    <definedName name="CPVCTANGIT920" localSheetId="2">#REF!</definedName>
    <definedName name="CPVCTANGIT920" localSheetId="3">#REF!</definedName>
    <definedName name="CPVCTANGIT920">#REF!</definedName>
    <definedName name="CRISTMIN" localSheetId="2">#REF!</definedName>
    <definedName name="CRISTMIN" localSheetId="3">#REF!</definedName>
    <definedName name="CRISTMIN">#REF!</definedName>
    <definedName name="Criteria_MI">'[23]Analisis Detallado'!#REF!</definedName>
    <definedName name="_xlnm.Criteria">'[23]Analisis Detallado'!#REF!</definedName>
    <definedName name="CRONOGRAMA" localSheetId="2">#REF!</definedName>
    <definedName name="CRONOGRAMA">#REF!</definedName>
    <definedName name="CRUZ_HG_1_12" localSheetId="2">#REF!</definedName>
    <definedName name="CRUZ_HG_1_12">#REF!</definedName>
    <definedName name="CSALIDA1" localSheetId="2">#REF!</definedName>
    <definedName name="CSALIDA1" localSheetId="3">#REF!</definedName>
    <definedName name="CSALIDA1">#REF!</definedName>
    <definedName name="CSALIDA112" localSheetId="2">#REF!</definedName>
    <definedName name="CSALIDA112" localSheetId="3">#REF!</definedName>
    <definedName name="CSALIDA112">#REF!</definedName>
    <definedName name="CSALIDA114" localSheetId="2">#REF!</definedName>
    <definedName name="CSALIDA114" localSheetId="3">#REF!</definedName>
    <definedName name="CSALIDA114">#REF!</definedName>
    <definedName name="CSALIDA12Y34" localSheetId="2">#REF!</definedName>
    <definedName name="CSALIDA12Y34" localSheetId="3">#REF!</definedName>
    <definedName name="CSALIDA12Y34">#REF!</definedName>
    <definedName name="CSALIDA2" localSheetId="2">#REF!</definedName>
    <definedName name="CSALIDA2" localSheetId="3">#REF!</definedName>
    <definedName name="CSALIDA2">#REF!</definedName>
    <definedName name="CTC" localSheetId="2">#REF!</definedName>
    <definedName name="CTC" localSheetId="3">#REF!</definedName>
    <definedName name="CTC">#REF!</definedName>
    <definedName name="CTEJA" localSheetId="2">#REF!</definedName>
    <definedName name="CTEJA" localSheetId="3">#REF!</definedName>
    <definedName name="CTEJA">#REF!</definedName>
    <definedName name="CTG1CAM" localSheetId="2">#REF!</definedName>
    <definedName name="CTG1CAM" localSheetId="3">#REF!</definedName>
    <definedName name="CTG1CAM">#REF!</definedName>
    <definedName name="CTG2CAM" localSheetId="2">#REF!</definedName>
    <definedName name="CTG2CAM" localSheetId="3">#REF!</definedName>
    <definedName name="CTG2CAM">#REF!</definedName>
    <definedName name="CTIMBRECOR" localSheetId="2">#REF!</definedName>
    <definedName name="CTIMBRECOR" localSheetId="3">#REF!</definedName>
    <definedName name="CTIMBRECOR">#REF!</definedName>
    <definedName name="CTO">'[23]Analisis Detallado'!#REF!</definedName>
    <definedName name="CTUBHG12Y34" localSheetId="2">#REF!</definedName>
    <definedName name="CTUBHG12Y34" localSheetId="3">#REF!</definedName>
    <definedName name="CTUBHG12Y34">#REF!</definedName>
    <definedName name="cuadro" localSheetId="2">[54]ADDENDA!#REF!</definedName>
    <definedName name="cuadro">[54]ADDENDA!#REF!</definedName>
    <definedName name="Cuadro_Resumen" localSheetId="2">#REF!</definedName>
    <definedName name="Cuadro_Resumen" localSheetId="3">#REF!</definedName>
    <definedName name="Cuadro_Resumen">#REF!</definedName>
    <definedName name="CUB" localSheetId="2">[1]Presup.!#REF!</definedName>
    <definedName name="CUB" localSheetId="3">[1]Presup.!#REF!</definedName>
    <definedName name="CUB">[1]Presup.!#REF!</definedName>
    <definedName name="CUBETA_5Gls" localSheetId="2">#REF!</definedName>
    <definedName name="CUBETA_5Gls">#REF!</definedName>
    <definedName name="CUBIC._ANTERIOR">#N/A</definedName>
    <definedName name="CUBICACION">#N/A</definedName>
    <definedName name="CUBICADO">#N/A</definedName>
    <definedName name="CUBO_GOMA" localSheetId="2">#REF!</definedName>
    <definedName name="CUBO_GOMA">#REF!</definedName>
    <definedName name="Cubo_para_vaciado_de_Hormigón" localSheetId="2">#REF!</definedName>
    <definedName name="Cubo_para_vaciado_de_Hormigón" localSheetId="3">#REF!</definedName>
    <definedName name="Cubo_para_vaciado_de_Hormigón">#REF!</definedName>
    <definedName name="Cubo_para_vaciado_de_Hormigón_2">#N/A</definedName>
    <definedName name="Cubo_para_vaciado_de_Hormigón_3">#N/A</definedName>
    <definedName name="CUBREFALTA_INODORO_CROMO_38" localSheetId="2">#REF!</definedName>
    <definedName name="CUBREFALTA_INODORO_CROMO_38">#REF!</definedName>
    <definedName name="CUBREFALTA38" localSheetId="2">#REF!</definedName>
    <definedName name="CUBREFALTA38" localSheetId="3">#REF!</definedName>
    <definedName name="CUBREFALTA38">#REF!</definedName>
    <definedName name="cunetasi" localSheetId="2">#REF!</definedName>
    <definedName name="cunetasi" localSheetId="3">#REF!</definedName>
    <definedName name="cunetasi">#REF!</definedName>
    <definedName name="cunetasii" localSheetId="2">#REF!</definedName>
    <definedName name="cunetasii" localSheetId="3">#REF!</definedName>
    <definedName name="cunetasii">#REF!</definedName>
    <definedName name="cunetasiii" localSheetId="2">#REF!</definedName>
    <definedName name="cunetasiii" localSheetId="3">#REF!</definedName>
    <definedName name="cunetasiii">#REF!</definedName>
    <definedName name="cunetasiiii" localSheetId="2">#REF!</definedName>
    <definedName name="cunetasiiii" localSheetId="3">#REF!</definedName>
    <definedName name="cunetasiiii">#REF!</definedName>
    <definedName name="Curado_y_Aditivo" localSheetId="2">#REF!</definedName>
    <definedName name="Curado_y_Aditivo" localSheetId="3">#REF!</definedName>
    <definedName name="Curado_y_Aditivo">#REF!</definedName>
    <definedName name="Curado_y_Aditivo_2">#N/A</definedName>
    <definedName name="Curado_y_Aditivo_3">#N/A</definedName>
    <definedName name="CURVA_ELEC_PVC_12" localSheetId="2">#REF!</definedName>
    <definedName name="CURVA_ELEC_PVC_12">#REF!</definedName>
    <definedName name="CURVA_ELEC_PVC_34" localSheetId="2">#REF!</definedName>
    <definedName name="CURVA_ELEC_PVC_34">#REF!</definedName>
    <definedName name="CUT_OUT_100AMP" localSheetId="2">#REF!</definedName>
    <definedName name="CUT_OUT_100AMP">#REF!</definedName>
    <definedName name="CUT_OUT_200AMP" localSheetId="2">#REF!</definedName>
    <definedName name="CUT_OUT_200AMP">#REF!</definedName>
    <definedName name="CV" localSheetId="2">[55]Presup.!#REF!</definedName>
    <definedName name="CV">[55]Presup.!#REF!</definedName>
    <definedName name="CVERTEDERO" localSheetId="2">#REF!</definedName>
    <definedName name="CVERTEDERO" localSheetId="3">#REF!</definedName>
    <definedName name="CVERTEDERO">#REF!</definedName>
    <definedName name="cvi" localSheetId="2">#REF!</definedName>
    <definedName name="cvi" localSheetId="3">#REF!</definedName>
    <definedName name="cvi">#REF!</definedName>
    <definedName name="cvii" localSheetId="2">#REF!</definedName>
    <definedName name="cvii" localSheetId="3">#REF!</definedName>
    <definedName name="cvii">#REF!</definedName>
    <definedName name="cviii" localSheetId="2">#REF!</definedName>
    <definedName name="cviii" localSheetId="3">#REF!</definedName>
    <definedName name="cviii">#REF!</definedName>
    <definedName name="cviiii" localSheetId="2">#REF!</definedName>
    <definedName name="cviiii" localSheetId="3">#REF!</definedName>
    <definedName name="cviiii">#REF!</definedName>
    <definedName name="CZINC" localSheetId="2">#REF!</definedName>
    <definedName name="CZINC" localSheetId="3">#REF!</definedName>
    <definedName name="CZINC">#REF!</definedName>
    <definedName name="CZOCCOR" localSheetId="2">#REF!</definedName>
    <definedName name="CZOCCOR" localSheetId="3">#REF!</definedName>
    <definedName name="CZOCCOR">#REF!</definedName>
    <definedName name="CZOCCORESC" localSheetId="2">#REF!</definedName>
    <definedName name="CZOCCORESC" localSheetId="3">#REF!</definedName>
    <definedName name="CZOCCORESC">#REF!</definedName>
    <definedName name="CZOCGRAESC" localSheetId="2">#REF!</definedName>
    <definedName name="CZOCGRAESC" localSheetId="3">#REF!</definedName>
    <definedName name="CZOCGRAESC">#REF!</definedName>
    <definedName name="CZOCGRAPISO" localSheetId="2">#REF!</definedName>
    <definedName name="CZOCGRAPISO" localSheetId="3">#REF!</definedName>
    <definedName name="CZOCGRAPISO">#REF!</definedName>
    <definedName name="D" localSheetId="2">[56]peso!#REF!</definedName>
    <definedName name="D" localSheetId="0">'[16]ANÁLISIS DE COSTO EDIFICIOS'!#REF!</definedName>
    <definedName name="D" localSheetId="3">[56]peso!#REF!</definedName>
    <definedName name="D">[56]peso!#REF!</definedName>
    <definedName name="D_2">#N/A</definedName>
    <definedName name="D_3">#N/A</definedName>
    <definedName name="D7H">[30]EQUIPOS!$I$9</definedName>
    <definedName name="D8K">[30]EQUIPOS!$I$8</definedName>
    <definedName name="d8r" localSheetId="2">'[27]Listado Equipos a utilizar'!#REF!</definedName>
    <definedName name="d8r" localSheetId="3">'[27]Listado Equipos a utilizar'!#REF!</definedName>
    <definedName name="d8r">'[27]Listado Equipos a utilizar'!#REF!</definedName>
    <definedName name="D8T">'[31]Resumen Precio Equipos'!$I$13</definedName>
    <definedName name="DD" localSheetId="2">#REF!</definedName>
    <definedName name="DD" localSheetId="3">#REF!</definedName>
    <definedName name="DD">#REF!</definedName>
    <definedName name="DEDE" localSheetId="2" hidden="1">#REF!</definedName>
    <definedName name="DEDE" localSheetId="3" hidden="1">#REF!</definedName>
    <definedName name="DEDE" hidden="1">#REF!</definedName>
    <definedName name="DEDE2" localSheetId="2" hidden="1">#REF!</definedName>
    <definedName name="DEDE2" localSheetId="3" hidden="1">#REF!</definedName>
    <definedName name="DEDE2" hidden="1">#REF!</definedName>
    <definedName name="DEDE3" localSheetId="2" hidden="1">#REF!</definedName>
    <definedName name="DEDE3" localSheetId="3" hidden="1">#REF!</definedName>
    <definedName name="DEDE3" hidden="1">#REF!</definedName>
    <definedName name="DEDE4" localSheetId="2">#REF!</definedName>
    <definedName name="DEDE4" localSheetId="3">#REF!</definedName>
    <definedName name="DEDE4">#REF!</definedName>
    <definedName name="DEDE5" localSheetId="2" hidden="1">#REF!</definedName>
    <definedName name="DEDE5" localSheetId="3" hidden="1">#REF!</definedName>
    <definedName name="DEDE5" hidden="1">#REF!</definedName>
    <definedName name="DEDE6" localSheetId="2" hidden="1">#REF!</definedName>
    <definedName name="DEDE6" localSheetId="3" hidden="1">#REF!</definedName>
    <definedName name="DEDE6" hidden="1">#REF!</definedName>
    <definedName name="DEDE7" localSheetId="2" hidden="1">#REF!</definedName>
    <definedName name="DEDE7" localSheetId="3" hidden="1">#REF!</definedName>
    <definedName name="DEDE7" hidden="1">#REF!</definedName>
    <definedName name="DEDE8" localSheetId="2">#REF!</definedName>
    <definedName name="DEDE8" localSheetId="3">#REF!</definedName>
    <definedName name="DEDE8">#REF!</definedName>
    <definedName name="deducciones" localSheetId="2">#REF!</definedName>
    <definedName name="deducciones" localSheetId="3">#REF!</definedName>
    <definedName name="deducciones">#REF!</definedName>
    <definedName name="deducciones_2">"$#REF!.$M$62"</definedName>
    <definedName name="deducciones_3">"$#REF!.$M$62"</definedName>
    <definedName name="demo" localSheetId="2">#REF!</definedName>
    <definedName name="demo" localSheetId="3">#REF!</definedName>
    <definedName name="demo">#REF!</definedName>
    <definedName name="derop" localSheetId="2">[38]M.O.!#REF!</definedName>
    <definedName name="derop">[38]M.O.!#REF!</definedName>
    <definedName name="DERRCEMBLANCO" localSheetId="2">#REF!</definedName>
    <definedName name="DERRCEMBLANCO" localSheetId="3">[6]insumo!#REF!</definedName>
    <definedName name="DERRCEMBLANCO">#REF!</definedName>
    <definedName name="DERRCEMGRIS" localSheetId="2">#REF!</definedName>
    <definedName name="DERRCEMGRIS" localSheetId="3">[6]insumo!#REF!</definedName>
    <definedName name="DERRCEMGRIS">#REF!</definedName>
    <definedName name="DERRETIDO_BCO" localSheetId="2">#REF!</definedName>
    <definedName name="DERRETIDO_BCO">#REF!</definedName>
    <definedName name="Derretido_Blanco">[28]Insumos!$B$50:$D$50</definedName>
    <definedName name="DERRETIDOBCO" localSheetId="2">#REF!</definedName>
    <definedName name="DERRETIDOBCO" localSheetId="3">#REF!</definedName>
    <definedName name="DERRETIDOBCO">#REF!</definedName>
    <definedName name="DERRETIDOBLANCO" localSheetId="2">#REF!</definedName>
    <definedName name="DERRETIDOBLANCO" localSheetId="3">[6]insumo!$D$20</definedName>
    <definedName name="DERRETIDOBLANCO">#REF!</definedName>
    <definedName name="DERRETIDOCOLOR" localSheetId="2">#REF!</definedName>
    <definedName name="DERRETIDOCOLOR" localSheetId="3">#REF!</definedName>
    <definedName name="DERRETIDOCOLOR">#REF!</definedName>
    <definedName name="derretidocrema" localSheetId="2">#REF!</definedName>
    <definedName name="derretidocrema" localSheetId="3">[6]insumo!#REF!</definedName>
    <definedName name="derretidocrema">#REF!</definedName>
    <definedName name="DERRETIDOGRIS" localSheetId="2">#REF!</definedName>
    <definedName name="DERRETIDOGRIS" localSheetId="3">#REF!</definedName>
    <definedName name="DERRETIDOGRIS">#REF!</definedName>
    <definedName name="Desagüe_de_piso_de_2______INST." localSheetId="2">[9]Insumos!#REF!</definedName>
    <definedName name="Desagüe_de_piso_de_2______INST." localSheetId="3">[9]Insumos!#REF!</definedName>
    <definedName name="Desagüe_de_piso_de_2______INST.">[9]Insumos!#REF!</definedName>
    <definedName name="Desagüe_de_techo_de_3" localSheetId="2">[9]Insumos!#REF!</definedName>
    <definedName name="Desagüe_de_techo_de_3" localSheetId="3">[9]Insumos!#REF!</definedName>
    <definedName name="Desagüe_de_techo_de_3">[9]Insumos!#REF!</definedName>
    <definedName name="Desagüe_de_techo_de_4" localSheetId="2">[9]Insumos!#REF!</definedName>
    <definedName name="Desagüe_de_techo_de_4" localSheetId="3">[9]Insumos!#REF!</definedName>
    <definedName name="Desagüe_de_techo_de_4">[9]Insumos!#REF!</definedName>
    <definedName name="DESAGUE_DOBLE_FREGADERO_PVC" localSheetId="2">#REF!</definedName>
    <definedName name="DESAGUE_DOBLE_FREGADERO_PVC">#REF!</definedName>
    <definedName name="DESAGUEBANERA" localSheetId="2">#REF!</definedName>
    <definedName name="DESAGUEBANERA" localSheetId="3">#REF!</definedName>
    <definedName name="DESAGUEBANERA">#REF!</definedName>
    <definedName name="DESAGUEDOBLEFRE" localSheetId="2">#REF!</definedName>
    <definedName name="DESAGUEDOBLEFRE" localSheetId="3">#REF!</definedName>
    <definedName name="DESAGUEDOBLEFRE">#REF!</definedName>
    <definedName name="DESCRIPCION" localSheetId="2">#REF!</definedName>
    <definedName name="DESCRIPCION" localSheetId="3">#REF!</definedName>
    <definedName name="DESCRIPCION">#REF!</definedName>
    <definedName name="DESENCARCO" localSheetId="2">#REF!</definedName>
    <definedName name="DESENCARCO" localSheetId="3">#REF!</definedName>
    <definedName name="DESENCARCO">#REF!</definedName>
    <definedName name="DESENCCOL" localSheetId="2">#REF!</definedName>
    <definedName name="DESENCCOL" localSheetId="3">#REF!</definedName>
    <definedName name="DESENCCOL">#REF!</definedName>
    <definedName name="DESENCDIN" localSheetId="2">#REF!</definedName>
    <definedName name="DESENCDIN" localSheetId="3">#REF!</definedName>
    <definedName name="DESENCDIN">#REF!</definedName>
    <definedName name="DESENCFP275" localSheetId="2">#REF!</definedName>
    <definedName name="DESENCFP275" localSheetId="3">#REF!</definedName>
    <definedName name="DESENCFP275">#REF!</definedName>
    <definedName name="DESENCFPADIC" localSheetId="2">#REF!</definedName>
    <definedName name="DESENCFPADIC" localSheetId="3">#REF!</definedName>
    <definedName name="DESENCFPADIC">#REF!</definedName>
    <definedName name="DESENCOFRADO_COLS" localSheetId="2">#REF!</definedName>
    <definedName name="DESENCOFRADO_COLS">#REF!</definedName>
    <definedName name="DESENCOFRADO_LOSA" localSheetId="2">#REF!</definedName>
    <definedName name="DESENCOFRADO_LOSA">#REF!</definedName>
    <definedName name="DESENCOFRADO_MURO" localSheetId="2">#REF!</definedName>
    <definedName name="DESENCOFRADO_MURO">#REF!</definedName>
    <definedName name="DESENCOFRADO_VIGA" localSheetId="2">#REF!</definedName>
    <definedName name="DESENCOFRADO_VIGA">#REF!</definedName>
    <definedName name="DESENCVIGA" localSheetId="2">#REF!</definedName>
    <definedName name="DESENCVIGA" localSheetId="3">#REF!</definedName>
    <definedName name="DESENCVIGA">#REF!</definedName>
    <definedName name="desi" localSheetId="2">#REF!</definedName>
    <definedName name="desi" localSheetId="3">#REF!</definedName>
    <definedName name="desi">#REF!</definedName>
    <definedName name="desii" localSheetId="2">#REF!</definedName>
    <definedName name="desii" localSheetId="3">#REF!</definedName>
    <definedName name="desii">#REF!</definedName>
    <definedName name="desiii" localSheetId="2">#REF!</definedName>
    <definedName name="desiii" localSheetId="3">#REF!</definedName>
    <definedName name="desiii">#REF!</definedName>
    <definedName name="desiiii" localSheetId="2">#REF!</definedName>
    <definedName name="desiiii" localSheetId="3">#REF!</definedName>
    <definedName name="desiiii">#REF!</definedName>
    <definedName name="DESMANTSE500CONTRA" localSheetId="2">#REF!</definedName>
    <definedName name="DESMANTSE500CONTRA" localSheetId="3">#REF!</definedName>
    <definedName name="DESMANTSE500CONTRA">#REF!</definedName>
    <definedName name="DESMONTE">#REF!</definedName>
    <definedName name="DESP24" localSheetId="2">#REF!</definedName>
    <definedName name="DESP24" localSheetId="3">#REF!</definedName>
    <definedName name="DESP24">#REF!</definedName>
    <definedName name="DESP34" localSheetId="2">#REF!</definedName>
    <definedName name="DESP34" localSheetId="3">#REF!</definedName>
    <definedName name="DESP34">#REF!</definedName>
    <definedName name="DESP44" localSheetId="2">#REF!</definedName>
    <definedName name="DESP44" localSheetId="3">#REF!</definedName>
    <definedName name="DESP44">#REF!</definedName>
    <definedName name="DESP46" localSheetId="2">#REF!</definedName>
    <definedName name="DESP46" localSheetId="3">#REF!</definedName>
    <definedName name="DESP46">#REF!</definedName>
    <definedName name="DESPACE1" localSheetId="2">#REF!</definedName>
    <definedName name="DESPACE1">#REF!</definedName>
    <definedName name="DESPACE2" localSheetId="2">#REF!</definedName>
    <definedName name="DESPACE2">#REF!</definedName>
    <definedName name="DESPACEMALLA" localSheetId="2">#REF!</definedName>
    <definedName name="DESPACEMALLA">#REF!</definedName>
    <definedName name="DESPCLA" localSheetId="2">#REF!</definedName>
    <definedName name="DESPCLA">#REF!</definedName>
    <definedName name="DESPISO2CONTRA" localSheetId="2">#REF!</definedName>
    <definedName name="DESPISO2CONTRA" localSheetId="3">#REF!</definedName>
    <definedName name="DESPISO2CONTRA">#REF!</definedName>
    <definedName name="DESPLU3" localSheetId="2">#REF!</definedName>
    <definedName name="DESPLU3" localSheetId="3">#REF!</definedName>
    <definedName name="DESPLU3">#REF!</definedName>
    <definedName name="DESPLU4" localSheetId="2">#REF!</definedName>
    <definedName name="DESPLU4" localSheetId="3">#REF!</definedName>
    <definedName name="DESPLU4">#REF!</definedName>
    <definedName name="DESPMAD1" localSheetId="2">#REF!</definedName>
    <definedName name="DESPMAD1">#REF!</definedName>
    <definedName name="DESPMAD2" localSheetId="2">#REF!</definedName>
    <definedName name="DESPMAD2">#REF!</definedName>
    <definedName name="desvi" localSheetId="2">#REF!</definedName>
    <definedName name="desvi" localSheetId="3">#REF!</definedName>
    <definedName name="desvi">#REF!</definedName>
    <definedName name="desvii" localSheetId="2">#REF!</definedName>
    <definedName name="desvii" localSheetId="3">#REF!</definedName>
    <definedName name="desvii">#REF!</definedName>
    <definedName name="desviii" localSheetId="2">#REF!</definedName>
    <definedName name="desviii" localSheetId="3">#REF!</definedName>
    <definedName name="desviii">#REF!</definedName>
    <definedName name="desviiii" localSheetId="2">#REF!</definedName>
    <definedName name="desviiii" localSheetId="3">#REF!</definedName>
    <definedName name="desviiii">#REF!</definedName>
    <definedName name="detech3">'[37]Ana-Sanit.'!$F$552</definedName>
    <definedName name="DFC">'[57]V.Tierras A'!$H$17</definedName>
    <definedName name="DIA" localSheetId="2">#REF!</definedName>
    <definedName name="DIA">#REF!</definedName>
    <definedName name="dia.ayud.equip">'[26]Analisis Unitarios'!$F$16</definedName>
    <definedName name="dia.bomba">'[26]Analisis Unitarios'!$F$51</definedName>
    <definedName name="dia.cadenero">'[26]Analisis Unitarios'!$F$19</definedName>
    <definedName name="dia.camion.distrib">'[26]Analisis Unitarios'!$F$59</definedName>
    <definedName name="dia.capataz" localSheetId="3">'[26]Analisis Unitarios'!$F$10</definedName>
    <definedName name="dia.capataz">'[26]Analisis Unitarios'!$F$10</definedName>
    <definedName name="dia.chofer.liv">'[26]Analisis Unitarios'!$F$21</definedName>
    <definedName name="dia.distribuidor.agreg">'[26]Analisis Unitarios'!$F$62</definedName>
    <definedName name="dia.nivelador">'[26]Analisis Unitarios'!$F$18</definedName>
    <definedName name="dia.obrero" localSheetId="3">'[26]Analisis Unitarios'!$F$14</definedName>
    <definedName name="dia.obrero">'[26]Analisis Unitarios'!$F$14</definedName>
    <definedName name="dia.obrero.1ra" localSheetId="2">#REF!</definedName>
    <definedName name="dia.obrero.1ra" localSheetId="3">'[26]Analisis Unitarios'!$F$13</definedName>
    <definedName name="dia.obrero.1ra">#REF!</definedName>
    <definedName name="dia.operador">'[26]Analisis Unitarios'!$F$15</definedName>
    <definedName name="dia.tec.1ra">'[26]Analisis Unitarios'!$F$12</definedName>
    <definedName name="dia.tec.esp" localSheetId="2">#REF!</definedName>
    <definedName name="dia.tec.esp" localSheetId="3">'[26]Analisis Unitarios'!$F$11</definedName>
    <definedName name="dia.tec.esp">#REF!</definedName>
    <definedName name="dia.topografo">'[26]Analisis Unitarios'!$F$17</definedName>
    <definedName name="dia.trompo.lig">'[26]Analisis Unitarios'!$F$54</definedName>
    <definedName name="Diesel" localSheetId="2">[9]Insumos!#REF!</definedName>
    <definedName name="Diesel" localSheetId="3">[9]Insumos!#REF!</definedName>
    <definedName name="Diesel">[9]Insumos!#REF!</definedName>
    <definedName name="DINTEL">'[37]Anal. horm.'!$F$1139</definedName>
    <definedName name="DIRJAGS" localSheetId="2">#REF!</definedName>
    <definedName name="DIRJAGS">#REF!</definedName>
    <definedName name="DIRPROY" localSheetId="2">#REF!</definedName>
    <definedName name="DIRPROY">#REF!</definedName>
    <definedName name="DISTAGUAYMOCONTRA" localSheetId="2">#REF!</definedName>
    <definedName name="DISTAGUAYMOCONTRA" localSheetId="3">#REF!</definedName>
    <definedName name="DISTAGUAYMOCONTRA">#REF!</definedName>
    <definedName name="distribuidor">'[27]Listado Equipos a utilizar'!$I$12</definedName>
    <definedName name="DIVISA" localSheetId="2">#REF!</definedName>
    <definedName name="DIVISA" localSheetId="3">#REF!</definedName>
    <definedName name="DIVISA">#REF!</definedName>
    <definedName name="DOLAR" localSheetId="0">'[46]ANALISIS PARTIDAS CARRET.'!$D$14</definedName>
    <definedName name="DOLAR" localSheetId="3">#REF!</definedName>
    <definedName name="dolar">[58]Presup!$I$4</definedName>
    <definedName name="donatelo" localSheetId="2">[38]INS!#REF!</definedName>
    <definedName name="donatelo">[38]INS!#REF!</definedName>
    <definedName name="drenajei" localSheetId="2">#REF!</definedName>
    <definedName name="drenajei" localSheetId="3">#REF!</definedName>
    <definedName name="drenajei">#REF!</definedName>
    <definedName name="drenajeii" localSheetId="2">#REF!</definedName>
    <definedName name="drenajeii" localSheetId="3">#REF!</definedName>
    <definedName name="drenajeii">#REF!</definedName>
    <definedName name="drenajeiii" localSheetId="2">#REF!</definedName>
    <definedName name="drenajeiii" localSheetId="3">#REF!</definedName>
    <definedName name="drenajeiii">#REF!</definedName>
    <definedName name="drenajeiiii" localSheetId="2">#REF!</definedName>
    <definedName name="drenajeiiii" localSheetId="3">#REF!</definedName>
    <definedName name="drenajeiiii">#REF!</definedName>
    <definedName name="drenajeiiiii" localSheetId="2">#REF!</definedName>
    <definedName name="drenajeiiiii" localSheetId="3">#REF!</definedName>
    <definedName name="drenajeiiiii">#REF!</definedName>
    <definedName name="drenajeiiiiii" localSheetId="2">#REF!</definedName>
    <definedName name="drenajeiiiiii" localSheetId="3">#REF!</definedName>
    <definedName name="drenajeiiiiii">#REF!</definedName>
    <definedName name="drenajeiiiiiii" localSheetId="2">#REF!</definedName>
    <definedName name="drenajeiiiiiii" localSheetId="3">#REF!</definedName>
    <definedName name="drenajeiiiiiii">#REF!</definedName>
    <definedName name="dtecnica">'[31]Resumen Precio Equipos'!$C$27</definedName>
    <definedName name="DUCHA_PLASTICA_CALIENTE_CROMO_12" localSheetId="2">#REF!</definedName>
    <definedName name="DUCHA_PLASTICA_CALIENTE_CROMO_12">#REF!</definedName>
    <definedName name="DUCHAFRIAHG" localSheetId="2">#REF!</definedName>
    <definedName name="DUCHAFRIAHG" localSheetId="3">#REF!</definedName>
    <definedName name="DUCHAFRIAHG">#REF!</definedName>
    <definedName name="DUCHAPVC" localSheetId="2">#REF!</definedName>
    <definedName name="DUCHAPVC" localSheetId="3">#REF!</definedName>
    <definedName name="DUCHAPVC">#REF!</definedName>
    <definedName name="DUCHAPVCCPVC" localSheetId="2">#REF!</definedName>
    <definedName name="DUCHAPVCCPVC" localSheetId="3">#REF!</definedName>
    <definedName name="DUCHAPVCCPVC">#REF!</definedName>
    <definedName name="dulce" localSheetId="2">#REF!</definedName>
    <definedName name="dulce" localSheetId="3">#REF!</definedName>
    <definedName name="dulce">#REF!</definedName>
    <definedName name="DYNACA25">[30]EQUIPOS!$I$13</definedName>
    <definedName name="E" localSheetId="2">#REF!</definedName>
    <definedName name="E" localSheetId="3">#REF!</definedName>
    <definedName name="E">#REF!</definedName>
    <definedName name="e214bft" localSheetId="2">'[27]Listado Equipos a utilizar'!#REF!</definedName>
    <definedName name="e214bft" localSheetId="3">'[27]Listado Equipos a utilizar'!#REF!</definedName>
    <definedName name="e214bft">'[27]Listado Equipos a utilizar'!#REF!</definedName>
    <definedName name="e320b" localSheetId="2">'[27]Listado Equipos a utilizar'!#REF!</definedName>
    <definedName name="e320b" localSheetId="3">'[27]Listado Equipos a utilizar'!#REF!</definedName>
    <definedName name="e320b">'[27]Listado Equipos a utilizar'!#REF!</definedName>
    <definedName name="egfrrf" localSheetId="2">#REF!</definedName>
    <definedName name="egfrrf">#REF!</definedName>
    <definedName name="el_mano_obra">'[59]Los Ángeles (Fase II)'!$A$749:$F$802</definedName>
    <definedName name="el_no_al_printer">'[59]Los Ángeles (Fase II)'!$A$2171</definedName>
    <definedName name="ELECTRODOS" localSheetId="2">#REF!</definedName>
    <definedName name="ELECTRODOS">#REF!</definedName>
    <definedName name="elizabeth" localSheetId="2">#REF!</definedName>
    <definedName name="elizabeth">#REF!</definedName>
    <definedName name="EMAILARQSA" localSheetId="2">#REF!</definedName>
    <definedName name="EMAILARQSA">#REF!</definedName>
    <definedName name="EMAILJAGS" localSheetId="2">#REF!</definedName>
    <definedName name="EMAILJAGS">#REF!</definedName>
    <definedName name="EMERGE" localSheetId="2" hidden="1">'[32]ANALISIS STO DGO'!#REF!</definedName>
    <definedName name="EMERGE" localSheetId="3" hidden="1">'[32]ANALISIS STO DGO'!#REF!</definedName>
    <definedName name="EMERGE" hidden="1">'[32]ANALISIS STO DGO'!#REF!</definedName>
    <definedName name="EMERGENCY" localSheetId="2" hidden="1">'[32]ANALISIS STO DGO'!#REF!</definedName>
    <definedName name="EMERGENCY" localSheetId="3" hidden="1">'[32]ANALISIS STO DGO'!#REF!</definedName>
    <definedName name="EMERGENCY" hidden="1">'[32]ANALISIS STO DGO'!#REF!</definedName>
    <definedName name="Empalme_de_Pilotes" localSheetId="2">#REF!</definedName>
    <definedName name="Empalme_de_Pilotes" localSheetId="3">#REF!</definedName>
    <definedName name="Empalme_de_Pilotes">#REF!</definedName>
    <definedName name="Empalme_de_Pilotes_2">#N/A</definedName>
    <definedName name="Empalme_de_Pilotes_3">#N/A</definedName>
    <definedName name="EMPALME2" localSheetId="2">#REF!</definedName>
    <definedName name="EMPALME2" localSheetId="3">#REF!</definedName>
    <definedName name="EMPALME2">#REF!</definedName>
    <definedName name="EMPALME3" localSheetId="2">#REF!</definedName>
    <definedName name="EMPALME3" localSheetId="3">#REF!</definedName>
    <definedName name="EMPALME3">#REF!</definedName>
    <definedName name="EMPALME4" localSheetId="2">#REF!</definedName>
    <definedName name="EMPALME4" localSheetId="3">#REF!</definedName>
    <definedName name="EMPALME4">#REF!</definedName>
    <definedName name="EMPALME6" localSheetId="2">#REF!</definedName>
    <definedName name="EMPALME6" localSheetId="3">#REF!</definedName>
    <definedName name="EMPALME6">#REF!</definedName>
    <definedName name="EMPCOL" localSheetId="2">#REF!</definedName>
    <definedName name="EMPCOL" localSheetId="3">#REF!</definedName>
    <definedName name="EMPCOL">#REF!</definedName>
    <definedName name="EMPEXTMA" localSheetId="2">#REF!</definedName>
    <definedName name="EMPEXTMA" localSheetId="3">#REF!</definedName>
    <definedName name="EMPEXTMA">#REF!</definedName>
    <definedName name="EMPINTCONACEROYMALLACONTRA" localSheetId="2">#REF!</definedName>
    <definedName name="EMPINTCONACEROYMALLACONTRA" localSheetId="3">#REF!</definedName>
    <definedName name="EMPINTCONACEROYMALLACONTRA">#REF!</definedName>
    <definedName name="EMPINTMA" localSheetId="2">#REF!</definedName>
    <definedName name="EMPINTMA" localSheetId="3">#REF!</definedName>
    <definedName name="EMPINTMA">#REF!</definedName>
    <definedName name="EMPPULSCOL" localSheetId="2">#REF!</definedName>
    <definedName name="EMPPULSCOL" localSheetId="3">#REF!</definedName>
    <definedName name="EMPPULSCOL">#REF!</definedName>
    <definedName name="EMPRAS" localSheetId="2">#REF!</definedName>
    <definedName name="EMPRAS" localSheetId="3">#REF!</definedName>
    <definedName name="EMPRAS">#REF!</definedName>
    <definedName name="EMPRESA" localSheetId="0">'[46]ANALISIS PARTIDAS CARRET.'!#REF!</definedName>
    <definedName name="EMPRESA">'[47]ANALISIS PARTIDAS CARRET.'!$A$2</definedName>
    <definedName name="EMPRUS" localSheetId="2">#REF!</definedName>
    <definedName name="EMPRUS" localSheetId="3">#REF!</definedName>
    <definedName name="EMPRUS">#REF!</definedName>
    <definedName name="EMPTECHO" localSheetId="2">#REF!</definedName>
    <definedName name="EMPTECHO" localSheetId="3">#REF!</definedName>
    <definedName name="EMPTECHO">#REF!</definedName>
    <definedName name="ENC" localSheetId="2">#REF!</definedName>
    <definedName name="ENC">#REF!</definedName>
    <definedName name="Encache">[30]OBRAMANO!$F$43</definedName>
    <definedName name="encai" localSheetId="2">#REF!</definedName>
    <definedName name="encai" localSheetId="3">#REF!</definedName>
    <definedName name="encai">#REF!</definedName>
    <definedName name="encaii" localSheetId="2">#REF!</definedName>
    <definedName name="encaii" localSheetId="3">#REF!</definedName>
    <definedName name="encaii">#REF!</definedName>
    <definedName name="encaiii" localSheetId="2">#REF!</definedName>
    <definedName name="encaiii" localSheetId="3">#REF!</definedName>
    <definedName name="encaiii">#REF!</definedName>
    <definedName name="encaiiii" localSheetId="2">#REF!</definedName>
    <definedName name="encaiiii" localSheetId="3">#REF!</definedName>
    <definedName name="encaiiii">#REF!</definedName>
    <definedName name="ENCOF_COLS_1" localSheetId="2">#REF!</definedName>
    <definedName name="ENCOF_COLS_1">#REF!</definedName>
    <definedName name="ENCOF_DES_TC_COL_VIGA_AMARRE" localSheetId="2">#REF!</definedName>
    <definedName name="ENCOF_DES_TC_COL_VIGA_AMARRE">#REF!</definedName>
    <definedName name="ENCOF_DES_TC_COL50" localSheetId="2">#REF!</definedName>
    <definedName name="ENCOF_DES_TC_COL50">#REF!</definedName>
    <definedName name="ENCOF_DES_TC_DINTEL_ML" localSheetId="2">#REF!</definedName>
    <definedName name="ENCOF_DES_TC_DINTEL_ML">#REF!</definedName>
    <definedName name="ENCOF_DES_TC_MUROS" localSheetId="2">#REF!</definedName>
    <definedName name="ENCOF_DES_TC_MUROS">#REF!</definedName>
    <definedName name="ENCOF_TC_LOSA" localSheetId="2">#REF!</definedName>
    <definedName name="ENCOF_TC_LOSA">#REF!</definedName>
    <definedName name="ENCOF_TC_MURO_1" localSheetId="2">#REF!</definedName>
    <definedName name="ENCOF_TC_MURO_1">#REF!</definedName>
    <definedName name="ENCOFRADO_COL_RETALLE_0.10" localSheetId="2">#REF!</definedName>
    <definedName name="ENCOFRADO_COL_RETALLE_0.10">#REF!</definedName>
    <definedName name="ENCOFRADO_ESCALERA" localSheetId="2">#REF!</definedName>
    <definedName name="ENCOFRADO_ESCALERA">#REF!</definedName>
    <definedName name="ENCOFRADO_LOSA" localSheetId="2">#REF!</definedName>
    <definedName name="ENCOFRADO_LOSA">#REF!</definedName>
    <definedName name="ENCOFRADO_MUROS" localSheetId="2">#REF!</definedName>
    <definedName name="ENCOFRADO_MUROS">#REF!</definedName>
    <definedName name="ENCOFRADO_MUROS_CONFECC" localSheetId="2">#REF!</definedName>
    <definedName name="ENCOFRADO_MUROS_CONFECC">#REF!</definedName>
    <definedName name="ENCOFRADO_MUROS_instalacion" localSheetId="2">#REF!</definedName>
    <definedName name="ENCOFRADO_MUROS_instalacion">#REF!</definedName>
    <definedName name="ENCOFRADO_VIGA" localSheetId="2">#REF!</definedName>
    <definedName name="ENCOFRADO_VIGA">#REF!</definedName>
    <definedName name="ENCOFRADO_VIGA_AMARRE_20x20" localSheetId="2">#REF!</definedName>
    <definedName name="ENCOFRADO_VIGA_AMARRE_20x20">#REF!</definedName>
    <definedName name="ENCOFRADO_VIGA_FONDO" localSheetId="2">#REF!</definedName>
    <definedName name="ENCOFRADO_VIGA_FONDO">#REF!</definedName>
    <definedName name="ENCOFRADO_VIGA_GUARDERA" localSheetId="2">#REF!</definedName>
    <definedName name="ENCOFRADO_VIGA_GUARDERA">#REF!</definedName>
    <definedName name="eqacero" localSheetId="2">'[27]Listado Equipos a utilizar'!#REF!</definedName>
    <definedName name="eqacero" localSheetId="3">'[27]Listado Equipos a utilizar'!#REF!</definedName>
    <definedName name="eqacero">'[27]Listado Equipos a utilizar'!#REF!</definedName>
    <definedName name="EQU_12" localSheetId="2">#REF!</definedName>
    <definedName name="EQU_12" localSheetId="3">#REF!</definedName>
    <definedName name="EQU_12">#REF!</definedName>
    <definedName name="EQU_18" localSheetId="2">#REF!</definedName>
    <definedName name="EQU_18" localSheetId="3">#REF!</definedName>
    <definedName name="EQU_18">#REF!</definedName>
    <definedName name="EQU_25" localSheetId="2">#REF!</definedName>
    <definedName name="EQU_25" localSheetId="3">#REF!</definedName>
    <definedName name="EQU_25">#REF!</definedName>
    <definedName name="EQU_27" localSheetId="2">#REF!</definedName>
    <definedName name="EQU_27" localSheetId="3">#REF!</definedName>
    <definedName name="EQU_27">#REF!</definedName>
    <definedName name="EQU_36" localSheetId="2">#REF!</definedName>
    <definedName name="EQU_36" localSheetId="3">#REF!</definedName>
    <definedName name="EQU_36">#REF!</definedName>
    <definedName name="EQU_38" localSheetId="2">#REF!</definedName>
    <definedName name="EQU_38" localSheetId="3">#REF!</definedName>
    <definedName name="EQU_38">#REF!</definedName>
    <definedName name="EQU_49" localSheetId="2">#REF!</definedName>
    <definedName name="EQU_49" localSheetId="3">#REF!</definedName>
    <definedName name="EQU_49">#REF!</definedName>
    <definedName name="EQU_5" localSheetId="2">#REF!</definedName>
    <definedName name="EQU_5" localSheetId="3">#REF!</definedName>
    <definedName name="EQU_5">#REF!</definedName>
    <definedName name="EQU_53" localSheetId="2">#REF!</definedName>
    <definedName name="EQU_53" localSheetId="3">#REF!</definedName>
    <definedName name="EQU_53">#REF!</definedName>
    <definedName name="ER" localSheetId="2">[15]A!#REF!</definedName>
    <definedName name="ER">[15]A!#REF!</definedName>
    <definedName name="ESCALON_17x30" localSheetId="2">#REF!</definedName>
    <definedName name="ESCALON_17x30">#REF!</definedName>
    <definedName name="Escalones_Granito_Fondo_Blanco____Incl._H_y_C_H" localSheetId="2">[9]Insumos!#REF!</definedName>
    <definedName name="Escalones_Granito_Fondo_Blanco____Incl._H_y_C_H" localSheetId="3">[9]Insumos!#REF!</definedName>
    <definedName name="Escalones_Granito_Fondo_Blanco____Incl._H_y_C_H">[9]Insumos!#REF!</definedName>
    <definedName name="escari" localSheetId="2">#REF!</definedName>
    <definedName name="escari" localSheetId="3">#REF!</definedName>
    <definedName name="escari">#REF!</definedName>
    <definedName name="ESCARIF">#REF!</definedName>
    <definedName name="escarii" localSheetId="2">#REF!</definedName>
    <definedName name="escarii" localSheetId="3">#REF!</definedName>
    <definedName name="escarii">#REF!</definedName>
    <definedName name="escariii" localSheetId="2">#REF!</definedName>
    <definedName name="escariii" localSheetId="3">#REF!</definedName>
    <definedName name="escariii">#REF!</definedName>
    <definedName name="escariiii" localSheetId="2">#REF!</definedName>
    <definedName name="escariiii" localSheetId="3">#REF!</definedName>
    <definedName name="escariiii">#REF!</definedName>
    <definedName name="ESCGRA23B" localSheetId="2">#REF!</definedName>
    <definedName name="ESCGRA23B" localSheetId="3">#REF!</definedName>
    <definedName name="ESCGRA23B">#REF!</definedName>
    <definedName name="ESCGRA23C" localSheetId="2">#REF!</definedName>
    <definedName name="ESCGRA23C" localSheetId="3">#REF!</definedName>
    <definedName name="ESCGRA23C">#REF!</definedName>
    <definedName name="ESCGRA23G" localSheetId="2">#REF!</definedName>
    <definedName name="ESCGRA23G" localSheetId="3">#REF!</definedName>
    <definedName name="ESCGRA23G">#REF!</definedName>
    <definedName name="ESCGRABOTB" localSheetId="2">#REF!</definedName>
    <definedName name="ESCGRABOTB" localSheetId="3">#REF!</definedName>
    <definedName name="ESCGRABOTB">#REF!</definedName>
    <definedName name="ESCGRABOTC" localSheetId="2">#REF!</definedName>
    <definedName name="ESCGRABOTC" localSheetId="3">#REF!</definedName>
    <definedName name="ESCGRABOTC">#REF!</definedName>
    <definedName name="ESCGRAFB">[37]UASD!$F$3512</definedName>
    <definedName name="ESCMARAGLPR" localSheetId="1">'[60]analisis unitarios'!#REF!</definedName>
    <definedName name="ESCMARAGLPR" localSheetId="2">'[60]analisis unitarios'!#REF!</definedName>
    <definedName name="ESCMARAGLPR" localSheetId="3">'[60]analisis unitarios'!#REF!</definedName>
    <definedName name="ESCMARAGLPR">'[60]analisis unitarios'!#REF!</definedName>
    <definedName name="ESCOBILLON" localSheetId="2">#REF!</definedName>
    <definedName name="ESCOBILLON">#REF!</definedName>
    <definedName name="escobillones" localSheetId="2">'[27]Listado Equipos a utilizar'!#REF!</definedName>
    <definedName name="escobillones" localSheetId="3">'[27]Listado Equipos a utilizar'!#REF!</definedName>
    <definedName name="escobillones">'[27]Listado Equipos a utilizar'!#REF!</definedName>
    <definedName name="ESCSUPCHAB" localSheetId="2">#REF!</definedName>
    <definedName name="ESCSUPCHAB" localSheetId="3">#REF!</definedName>
    <definedName name="ESCSUPCHAB">#REF!</definedName>
    <definedName name="ESCSUPCHAC" localSheetId="2">#REF!</definedName>
    <definedName name="ESCSUPCHAC" localSheetId="3">#REF!</definedName>
    <definedName name="ESCSUPCHAC">#REF!</definedName>
    <definedName name="ESCVIBB" localSheetId="2">#REF!</definedName>
    <definedName name="ESCVIBB" localSheetId="3">#REF!</definedName>
    <definedName name="ESCVIBB">#REF!</definedName>
    <definedName name="ESCVIBC" localSheetId="2">#REF!</definedName>
    <definedName name="ESCVIBC" localSheetId="3">#REF!</definedName>
    <definedName name="ESCVIBC">#REF!</definedName>
    <definedName name="ESCVIBG" localSheetId="2">#REF!</definedName>
    <definedName name="ESCVIBG" localSheetId="3">#REF!</definedName>
    <definedName name="ESCVIBG">#REF!</definedName>
    <definedName name="Eslingas" localSheetId="2">#REF!</definedName>
    <definedName name="Eslingas" localSheetId="3">#REF!</definedName>
    <definedName name="Eslingas">#REF!</definedName>
    <definedName name="Eslingas_2">#N/A</definedName>
    <definedName name="Eslingas_3">#N/A</definedName>
    <definedName name="ESTABCAL2">#REF!</definedName>
    <definedName name="ESTAMPADO" localSheetId="2">#REF!</definedName>
    <definedName name="ESTAMPADO">#REF!</definedName>
    <definedName name="Estopa">[28]Insumos!$B$67:$D$67</definedName>
    <definedName name="ESTRIA" localSheetId="2">#REF!</definedName>
    <definedName name="ESTRIA" localSheetId="3">#REF!</definedName>
    <definedName name="ESTRIA">#REF!</definedName>
    <definedName name="ESTRUCTMET" localSheetId="2">#REF!</definedName>
    <definedName name="ESTRUCTMET" localSheetId="3">#REF!</definedName>
    <definedName name="ESTRUCTMET">#REF!</definedName>
    <definedName name="ex320b" localSheetId="2">'[27]Listado Equipos a utilizar'!#REF!</definedName>
    <definedName name="ex320b" localSheetId="3">'[27]Listado Equipos a utilizar'!#REF!</definedName>
    <definedName name="ex320b">'[27]Listado Equipos a utilizar'!#REF!</definedName>
    <definedName name="exc." localSheetId="2">#REF!</definedName>
    <definedName name="exc.">#REF!</definedName>
    <definedName name="exc.car.equipo.3m">'[26]Analisis Unitarios'!$E$545</definedName>
    <definedName name="exc.carguio.equipo.45m">'[26]Analisis Unitarios'!$E$546</definedName>
    <definedName name="exc.equipo.4.5m">'[26]Analisis Unitarios'!$E$543</definedName>
    <definedName name="exc.motoniveladora">'[26]Analisis Unitarios'!$E$511</definedName>
    <definedName name="ExC_003" localSheetId="2">#REF!</definedName>
    <definedName name="ExC_003" localSheetId="3">#REF!</definedName>
    <definedName name="ExC_003">#REF!</definedName>
    <definedName name="ExC_004" localSheetId="2">#REF!</definedName>
    <definedName name="ExC_004" localSheetId="3">#REF!</definedName>
    <definedName name="ExC_004">#REF!</definedName>
    <definedName name="EXC_NO_CLASIF" localSheetId="2">#REF!</definedName>
    <definedName name="EXC_NO_CLASIF" localSheetId="3">#REF!</definedName>
    <definedName name="EXC_NO_CLASIF">#REF!</definedName>
    <definedName name="Excavación_a_mano" localSheetId="2">#REF!</definedName>
    <definedName name="Excavación_a_mano">#REF!</definedName>
    <definedName name="Excavación_Tierra___AM">[28]Insumos!$B$134:$D$134</definedName>
    <definedName name="excavadora" localSheetId="2">'[27]Listado Equipos a utilizar'!#REF!</definedName>
    <definedName name="excavadora" localSheetId="3">'[27]Listado Equipos a utilizar'!#REF!</definedName>
    <definedName name="excavadora">'[27]Listado Equipos a utilizar'!#REF!</definedName>
    <definedName name="excavadora235">[30]EQUIPOS!$I$16</definedName>
    <definedName name="EXCCALMANO3" localSheetId="2">#REF!</definedName>
    <definedName name="EXCCALMANO3" localSheetId="3">#REF!</definedName>
    <definedName name="EXCCALMANO3">#REF!</definedName>
    <definedName name="EXCCALMANO5" localSheetId="2">#REF!</definedName>
    <definedName name="EXCCALMANO5" localSheetId="3">#REF!</definedName>
    <definedName name="EXCCALMANO5">#REF!</definedName>
    <definedName name="EXCCALMANO7" localSheetId="2">#REF!</definedName>
    <definedName name="EXCCALMANO7" localSheetId="3">#REF!</definedName>
    <definedName name="EXCCALMANO7">#REF!</definedName>
    <definedName name="Excel_BuiltIn__FilterDatabase_2" localSheetId="2">#REF!</definedName>
    <definedName name="Excel_BuiltIn__FilterDatabase_2" localSheetId="3">#REF!</definedName>
    <definedName name="Excel_BuiltIn__FilterDatabase_2">#REF!</definedName>
    <definedName name="Excel_BuiltIn__FilterDatabase_3" localSheetId="2">#REF!</definedName>
    <definedName name="Excel_BuiltIn__FilterDatabase_3" localSheetId="3">#REF!</definedName>
    <definedName name="Excel_BuiltIn__FilterDatabase_3">#REF!</definedName>
    <definedName name="EXCEST1.5">#REF!</definedName>
    <definedName name="EXCHAMANO3" localSheetId="2">#REF!</definedName>
    <definedName name="EXCHAMANO3" localSheetId="3">#REF!</definedName>
    <definedName name="EXCHAMANO3">#REF!</definedName>
    <definedName name="EXCMANO">#REF!</definedName>
    <definedName name="EXCMATINS">#REF!</definedName>
    <definedName name="EXCPREST">'[47]ANALISIS PARTIDAS CARRET.'!$H$178</definedName>
    <definedName name="EXCRBLAMANO3" localSheetId="2">#REF!</definedName>
    <definedName name="EXCRBLAMANO3" localSheetId="3">#REF!</definedName>
    <definedName name="EXCRBLAMANO3">#REF!</definedName>
    <definedName name="EXCRBLAMANO5" localSheetId="2">#REF!</definedName>
    <definedName name="EXCRBLAMANO5" localSheetId="3">#REF!</definedName>
    <definedName name="EXCRBLAMANO5">#REF!</definedName>
    <definedName name="EXCRBLAMANO7" localSheetId="2">#REF!</definedName>
    <definedName name="EXCRBLAMANO7" localSheetId="3">#REF!</definedName>
    <definedName name="EXCRBLAMANO7">#REF!</definedName>
    <definedName name="EXCRCOM3" localSheetId="2">#REF!</definedName>
    <definedName name="EXCRCOM3" localSheetId="3">#REF!</definedName>
    <definedName name="EXCRCOM3">#REF!</definedName>
    <definedName name="EXCRCOM5" localSheetId="2">#REF!</definedName>
    <definedName name="EXCRCOM5" localSheetId="3">#REF!</definedName>
    <definedName name="EXCRCOM5">#REF!</definedName>
    <definedName name="EXCRCOM7" localSheetId="2">#REF!</definedName>
    <definedName name="EXCRCOM7" localSheetId="3">#REF!</definedName>
    <definedName name="EXCRCOM7">#REF!</definedName>
    <definedName name="EXCRDURMANO3" localSheetId="2">#REF!</definedName>
    <definedName name="EXCRDURMANO3" localSheetId="3">#REF!</definedName>
    <definedName name="EXCRDURMANO3">#REF!</definedName>
    <definedName name="EXCRDURMANO5" localSheetId="2">#REF!</definedName>
    <definedName name="EXCRDURMANO5" localSheetId="3">#REF!</definedName>
    <definedName name="EXCRDURMANO5">#REF!</definedName>
    <definedName name="EXCRDURMANO7" localSheetId="2">#REF!</definedName>
    <definedName name="EXCRDURMANO7" localSheetId="3">#REF!</definedName>
    <definedName name="EXCRDURMANO7">#REF!</definedName>
    <definedName name="EXCROCACOMP">#REF!</definedName>
    <definedName name="EXCROCAMART">#REF!</definedName>
    <definedName name="EXCRTOSCAMANO3" localSheetId="2">#REF!</definedName>
    <definedName name="EXCRTOSCAMANO3" localSheetId="3">#REF!</definedName>
    <definedName name="EXCRTOSCAMANO3">#REF!</definedName>
    <definedName name="EXCRTOSCAMANO5" localSheetId="2">#REF!</definedName>
    <definedName name="EXCRTOSCAMANO5" localSheetId="3">#REF!</definedName>
    <definedName name="EXCRTOSCAMANO5">#REF!</definedName>
    <definedName name="EXCRTOSCAMANO7" localSheetId="2">#REF!</definedName>
    <definedName name="EXCRTOSCAMANO7" localSheetId="3">#REF!</definedName>
    <definedName name="EXCRTOSCAMANO7">#REF!</definedName>
    <definedName name="EXCTIERRAMANO3" localSheetId="2">#REF!</definedName>
    <definedName name="EXCTIERRAMANO3" localSheetId="3">#REF!</definedName>
    <definedName name="EXCTIERRAMANO3">#REF!</definedName>
    <definedName name="EXCTIERRAMANO5" localSheetId="2">#REF!</definedName>
    <definedName name="EXCTIERRAMANO5" localSheetId="3">#REF!</definedName>
    <definedName name="EXCTIERRAMANO5">#REF!</definedName>
    <definedName name="EXCTIERRAMANO7" localSheetId="2">#REF!</definedName>
    <definedName name="EXCTIERRAMANO7" localSheetId="3">#REF!</definedName>
    <definedName name="EXCTIERRAMANO7">#REF!</definedName>
    <definedName name="exesi" localSheetId="2">#REF!</definedName>
    <definedName name="exesi" localSheetId="3">#REF!</definedName>
    <definedName name="exesi">#REF!</definedName>
    <definedName name="exesii" localSheetId="2">#REF!</definedName>
    <definedName name="exesii" localSheetId="3">#REF!</definedName>
    <definedName name="exesii">#REF!</definedName>
    <definedName name="exesiii" localSheetId="2">#REF!</definedName>
    <definedName name="exesiii" localSheetId="3">#REF!</definedName>
    <definedName name="exesiii">#REF!</definedName>
    <definedName name="exesiiii" localSheetId="2">#REF!</definedName>
    <definedName name="exesiiii" localSheetId="3">#REF!</definedName>
    <definedName name="exesiiii">#REF!</definedName>
    <definedName name="expl" localSheetId="2">[54]ADDENDA!#REF!</definedName>
    <definedName name="expl">[54]ADDENDA!#REF!</definedName>
    <definedName name="Extracción_IM" localSheetId="2">#REF!</definedName>
    <definedName name="Extracción_IM">#REF!</definedName>
    <definedName name="FAB_10" localSheetId="2">#REF!</definedName>
    <definedName name="FAB_10" localSheetId="3">#REF!</definedName>
    <definedName name="FAB_10">#REF!</definedName>
    <definedName name="FAB_35" localSheetId="2">#REF!</definedName>
    <definedName name="FAB_35" localSheetId="3">#REF!</definedName>
    <definedName name="FAB_35">#REF!</definedName>
    <definedName name="fac.esp.gra" localSheetId="2">#REF!</definedName>
    <definedName name="fac.esp.gra" localSheetId="3">#REF!</definedName>
    <definedName name="fac.esp.gra">#REF!</definedName>
    <definedName name="Fac.optimi.asfalto">'[26]Analisis Unitarios'!$K$19</definedName>
    <definedName name="Fac.optimi.mov.tierr">'[26]Analisis Unitarios'!$K$15</definedName>
    <definedName name="Fac.optimi.obras.arte" localSheetId="2">#REF!</definedName>
    <definedName name="Fac.optimi.obras.arte" localSheetId="3">'[26]Analisis Unitarios'!$K$17</definedName>
    <definedName name="Fac.optimi.obras.arte">#REF!</definedName>
    <definedName name="FACT" localSheetId="2">#REF!</definedName>
    <definedName name="FACT" localSheetId="3">#REF!</definedName>
    <definedName name="FACT">#REF!</definedName>
    <definedName name="FactOdeMVarias" localSheetId="2">[61]INSUMOS!#REF!</definedName>
    <definedName name="FactOdeMVarias" localSheetId="3">[62]INSUMOS!#REF!</definedName>
    <definedName name="FactOdeMVarias">[61]INSUMOS!#REF!</definedName>
    <definedName name="factor" localSheetId="2">#REF!</definedName>
    <definedName name="factor" localSheetId="3">#REF!</definedName>
    <definedName name="factor">#REF!</definedName>
    <definedName name="FactorElectricidad" localSheetId="2">[61]INSUMOS!#REF!</definedName>
    <definedName name="FactorElectricidad" localSheetId="3">[62]INSUMOS!#REF!</definedName>
    <definedName name="FactorElectricidad">[61]INSUMOS!#REF!</definedName>
    <definedName name="FactorHerreria" localSheetId="3">[62]INSUMOS!$B$7</definedName>
    <definedName name="FactorHerreria">[61]INSUMOS!$B$7</definedName>
    <definedName name="FactorOdeMElect" localSheetId="2">[61]INSUMOS!#REF!</definedName>
    <definedName name="FactorOdeMElect" localSheetId="3">[62]INSUMOS!#REF!</definedName>
    <definedName name="FactorOdeMElect">[61]INSUMOS!#REF!</definedName>
    <definedName name="FactorOdeMPeonAlbCarp" localSheetId="2">[61]INSUMOS!#REF!</definedName>
    <definedName name="FactorOdeMPeonAlbCarp" localSheetId="3">[62]INSUMOS!#REF!</definedName>
    <definedName name="FactorOdeMPeonAlbCarp">[61]INSUMOS!#REF!</definedName>
    <definedName name="FactorOdeMPlomeria" localSheetId="2">[61]INSUMOS!#REF!</definedName>
    <definedName name="FactorOdeMPlomeria" localSheetId="3">[62]INSUMOS!#REF!</definedName>
    <definedName name="FactorOdeMPlomeria">[61]INSUMOS!#REF!</definedName>
    <definedName name="FactorOdeMVarias" localSheetId="2">[61]INSUMOS!#REF!</definedName>
    <definedName name="FactorOdeMVarias" localSheetId="3">[62]INSUMOS!#REF!</definedName>
    <definedName name="FactorOdeMVarias">[61]INSUMOS!#REF!</definedName>
    <definedName name="FactorPeonesAlbCarp" localSheetId="2">[61]INSUMOS!#REF!</definedName>
    <definedName name="FactorPeonesAlbCarp" localSheetId="3">[62]INSUMOS!#REF!</definedName>
    <definedName name="FactorPeonesAlbCarp">[61]INSUMOS!#REF!</definedName>
    <definedName name="FactorPlomeria" localSheetId="2">[61]INSUMOS!#REF!</definedName>
    <definedName name="FactorPlomeria" localSheetId="3">[62]INSUMOS!#REF!</definedName>
    <definedName name="FactorPlomeria">[61]INSUMOS!#REF!</definedName>
    <definedName name="FALLEBA10" localSheetId="2">#REF!</definedName>
    <definedName name="FALLEBA10" localSheetId="3">#REF!</definedName>
    <definedName name="FALLEBA10">#REF!</definedName>
    <definedName name="FALLEBA6" localSheetId="2">#REF!</definedName>
    <definedName name="FALLEBA6" localSheetId="3">#REF!</definedName>
    <definedName name="FALLEBA6">#REF!</definedName>
    <definedName name="fdcementogris">'[41]Analisis Unit. '!$F$34</definedName>
    <definedName name="FE" localSheetId="3">#REF!</definedName>
    <definedName name="FE">'[58]mov. tierra'!$D$28</definedName>
    <definedName name="fe." localSheetId="2">#REF!</definedName>
    <definedName name="fe.">#REF!</definedName>
    <definedName name="FEa" localSheetId="3">'[63]V.Tierras A'!$D$16</definedName>
    <definedName name="FEa">'[64]V.Tierras A'!$D$9</definedName>
    <definedName name="FECHA" localSheetId="2">#REF!</definedName>
    <definedName name="FECHA" localSheetId="0">'[46]ANALISIS PARTIDAS CARRET.'!$I$15</definedName>
    <definedName name="FECHA" localSheetId="3">#REF!</definedName>
    <definedName name="FECHA">#REF!</definedName>
    <definedName name="FECHACREACION" localSheetId="2">#REF!</definedName>
    <definedName name="FECHACREACION">#REF!</definedName>
    <definedName name="FER_353" localSheetId="2">#REF!</definedName>
    <definedName name="FER_353" localSheetId="3">#REF!</definedName>
    <definedName name="FER_353">#REF!</definedName>
    <definedName name="FER_354" localSheetId="2">#REF!</definedName>
    <definedName name="FER_354" localSheetId="3">#REF!</definedName>
    <definedName name="FER_354">#REF!</definedName>
    <definedName name="FER_355" localSheetId="2">#REF!</definedName>
    <definedName name="FER_355" localSheetId="3">#REF!</definedName>
    <definedName name="FER_355">#REF!</definedName>
    <definedName name="FF" localSheetId="2" hidden="1">#REF!</definedName>
    <definedName name="FF" localSheetId="3" hidden="1">#REF!</definedName>
    <definedName name="FF" hidden="1">#REF!</definedName>
    <definedName name="FFFF">#N/A</definedName>
    <definedName name="FI" localSheetId="2">#REF!</definedName>
    <definedName name="FI" localSheetId="3">#REF!</definedName>
    <definedName name="FI">#REF!</definedName>
    <definedName name="FIN" localSheetId="2">#REF!</definedName>
    <definedName name="FIN" localSheetId="3">#REF!</definedName>
    <definedName name="FIN">#REF!</definedName>
    <definedName name="FINOINC">'[37]anal term'!$F$1794</definedName>
    <definedName name="FINOTECHOBER" localSheetId="2">#REF!</definedName>
    <definedName name="FINOTECHOBER" localSheetId="3">#REF!</definedName>
    <definedName name="FINOTECHOBER">#REF!</definedName>
    <definedName name="FINOTECHOINCL" localSheetId="2">#REF!</definedName>
    <definedName name="FINOTECHOINCL" localSheetId="3">#REF!</definedName>
    <definedName name="FINOTECHOINCL">#REF!</definedName>
    <definedName name="FINOTECHOPLA" localSheetId="2">#REF!</definedName>
    <definedName name="FINOTECHOPLA" localSheetId="3">#REF!</definedName>
    <definedName name="FINOTECHOPLA">#REF!</definedName>
    <definedName name="FLUXOMETROINODORO" localSheetId="2">#REF!</definedName>
    <definedName name="FLUXOMETROINODORO" localSheetId="3">#REF!</definedName>
    <definedName name="FLUXOMETROINODORO">#REF!</definedName>
    <definedName name="FLUXOMETROORINAL" localSheetId="2">#REF!</definedName>
    <definedName name="FLUXOMETROORINAL" localSheetId="3">#REF!</definedName>
    <definedName name="FLUXOMETROORINAL">#REF!</definedName>
    <definedName name="FORMALETA" localSheetId="2">#REF!</definedName>
    <definedName name="FORMALETA" localSheetId="3">#REF!</definedName>
    <definedName name="FORMALETA">#REF!</definedName>
    <definedName name="FR" localSheetId="2">[10]A!#REF!</definedName>
    <definedName name="FR" localSheetId="3">[10]A!#REF!</definedName>
    <definedName name="FR">[10]A!#REF!</definedName>
    <definedName name="FRAGUA" localSheetId="2">#REF!</definedName>
    <definedName name="FRAGUA" localSheetId="3">#REF!</definedName>
    <definedName name="FRAGUA">#REF!</definedName>
    <definedName name="FREG1HG" localSheetId="2">#REF!</definedName>
    <definedName name="FREG1HG" localSheetId="3">#REF!</definedName>
    <definedName name="FREG1HG">#REF!</definedName>
    <definedName name="FREG1PVCCPVC" localSheetId="2">#REF!</definedName>
    <definedName name="FREG1PVCCPVC" localSheetId="3">#REF!</definedName>
    <definedName name="FREG1PVCCPVC">#REF!</definedName>
    <definedName name="FREG2HG" localSheetId="2">#REF!</definedName>
    <definedName name="FREG2HG" localSheetId="3">#REF!</definedName>
    <definedName name="FREG2HG">#REF!</definedName>
    <definedName name="FREG2PVCCPVC" localSheetId="2">#REF!</definedName>
    <definedName name="FREG2PVCCPVC" localSheetId="3">#REF!</definedName>
    <definedName name="FREG2PVCCPVC">#REF!</definedName>
    <definedName name="FREGADERO_DOBLE_ACERO_INOX" localSheetId="2">#REF!</definedName>
    <definedName name="FREGADERO_DOBLE_ACERO_INOX">#REF!</definedName>
    <definedName name="FREGADERO_SENCILLO_ACERO_INOX" localSheetId="2">#REF!</definedName>
    <definedName name="FREGADERO_SENCILLO_ACERO_INOX">#REF!</definedName>
    <definedName name="FREGDOBLE" localSheetId="2">#REF!</definedName>
    <definedName name="FREGDOBLE" localSheetId="3">[6]insumo!#REF!</definedName>
    <definedName name="FREGDOBLE">#REF!</definedName>
    <definedName name="FREGRADERODOBLE" localSheetId="2">#REF!</definedName>
    <definedName name="FREGRADERODOBLE" localSheetId="3">[6]insumo!$D$21</definedName>
    <definedName name="FREGRADERODOBLE">#REF!</definedName>
    <definedName name="FRESCARP">#REF!</definedName>
    <definedName name="FZ" localSheetId="2">#REF!</definedName>
    <definedName name="FZ" localSheetId="3">#REF!</definedName>
    <definedName name="FZ">#REF!</definedName>
    <definedName name="G" localSheetId="2">#REF!</definedName>
    <definedName name="G">#REF!</definedName>
    <definedName name="gabinetesandiroba">[65]INSUMOS!$F$303</definedName>
    <definedName name="GABPARCA" localSheetId="2">#REF!</definedName>
    <definedName name="GABPARCA" localSheetId="3">#REF!</definedName>
    <definedName name="GABPARCA">#REF!</definedName>
    <definedName name="GABPARCAPLY" localSheetId="2">#REF!</definedName>
    <definedName name="GABPARCAPLY" localSheetId="3">#REF!</definedName>
    <definedName name="GABPARCAPLY">#REF!</definedName>
    <definedName name="GABPARPI" localSheetId="2">#REF!</definedName>
    <definedName name="GABPARPI" localSheetId="3">#REF!</definedName>
    <definedName name="GABPARPI">#REF!</definedName>
    <definedName name="GABPARPIPLY" localSheetId="2">#REF!</definedName>
    <definedName name="GABPARPIPLY" localSheetId="3">#REF!</definedName>
    <definedName name="GABPARPIPLY">#REF!</definedName>
    <definedName name="GABPISCA" localSheetId="2">#REF!</definedName>
    <definedName name="GABPISCA" localSheetId="3">#REF!</definedName>
    <definedName name="GABPISCA">#REF!</definedName>
    <definedName name="GABPISCAPLY" localSheetId="2">#REF!</definedName>
    <definedName name="GABPISCAPLY" localSheetId="3">#REF!</definedName>
    <definedName name="GABPISCAPLY">#REF!</definedName>
    <definedName name="GABPISPI" localSheetId="2">#REF!</definedName>
    <definedName name="GABPISPI" localSheetId="3">#REF!</definedName>
    <definedName name="GABPISPI">#REF!</definedName>
    <definedName name="GABPISPIPLY" localSheetId="2">#REF!</definedName>
    <definedName name="GABPISPIPLY" localSheetId="3">#REF!</definedName>
    <definedName name="GABPISPIPLY">#REF!</definedName>
    <definedName name="GAPACAPLY">[37]Mat!$D$99</definedName>
    <definedName name="GAS_CIL" localSheetId="2">#REF!</definedName>
    <definedName name="GAS_CIL">#REF!</definedName>
    <definedName name="GASOI" localSheetId="2">#REF!</definedName>
    <definedName name="GASOI" localSheetId="3">[6]insumo!#REF!</definedName>
    <definedName name="GASOI">#REF!</definedName>
    <definedName name="GASOIL" localSheetId="2">#REF!</definedName>
    <definedName name="GASOIL" localSheetId="3">#REF!</definedName>
    <definedName name="GASOIL">#REF!</definedName>
    <definedName name="GASOLINA" localSheetId="3">[66]Ins!$F$377</definedName>
    <definedName name="GASOLINA">[67]Ins!$F$377</definedName>
    <definedName name="GASTOSGENERALES" localSheetId="2">#REF!</definedName>
    <definedName name="GASTOSGENERALES" localSheetId="3">#REF!</definedName>
    <definedName name="GASTOSGENERALES">#REF!</definedName>
    <definedName name="GASTOSGENERALES_2">"$#REF!.$#REF!$#REF!"</definedName>
    <definedName name="GASTOSGENERALES_3">"$#REF!.$#REF!$#REF!"</definedName>
    <definedName name="GASTOSGENERALESA" localSheetId="2">#REF!</definedName>
    <definedName name="GASTOSGENERALESA" localSheetId="3">#REF!</definedName>
    <definedName name="GASTOSGENERALESA">#REF!</definedName>
    <definedName name="GASTOSGENERALESA_2">"$#REF!.$#REF!$#REF!"</definedName>
    <definedName name="GASTOSGENERALESA_3">"$#REF!.$#REF!$#REF!"</definedName>
    <definedName name="gavi" localSheetId="2">#REF!</definedName>
    <definedName name="gavi" localSheetId="3">#REF!</definedName>
    <definedName name="gavi">#REF!</definedName>
    <definedName name="gavii" localSheetId="2">#REF!</definedName>
    <definedName name="gavii" localSheetId="3">#REF!</definedName>
    <definedName name="gavii">#REF!</definedName>
    <definedName name="gaviii" localSheetId="2">#REF!</definedName>
    <definedName name="gaviii" localSheetId="3">#REF!</definedName>
    <definedName name="gaviii">#REF!</definedName>
    <definedName name="gaviiii" localSheetId="2">#REF!</definedName>
    <definedName name="gaviiii" localSheetId="3">#REF!</definedName>
    <definedName name="gaviiii">#REF!</definedName>
    <definedName name="GAVION">#REF!</definedName>
    <definedName name="Gaviones">[30]MATERIALES!$G$32</definedName>
    <definedName name="GENERADOR_DIESEL_400KW" localSheetId="2">#REF!</definedName>
    <definedName name="GENERADOR_DIESEL_400KW">#REF!</definedName>
    <definedName name="GFGFF" localSheetId="2" hidden="1">#REF!</definedName>
    <definedName name="GFGFF" localSheetId="3" hidden="1">#REF!</definedName>
    <definedName name="GFGFF" hidden="1">#REF!</definedName>
    <definedName name="GFSG" localSheetId="2" hidden="1">#REF!</definedName>
    <definedName name="GFSG" localSheetId="3" hidden="1">#REF!</definedName>
    <definedName name="GFSG" hidden="1">#REF!</definedName>
    <definedName name="glagua">'[41]Analisis Unit. '!$F$43</definedName>
    <definedName name="glpintura">'[41]Analisis Unit. '!$F$49</definedName>
    <definedName name="GOTEROCOL" localSheetId="2">#REF!</definedName>
    <definedName name="GOTEROCOL" localSheetId="3">#REF!</definedName>
    <definedName name="GOTEROCOL">#REF!</definedName>
    <definedName name="GOTERORAN" localSheetId="2">#REF!</definedName>
    <definedName name="GOTERORAN" localSheetId="3">#REF!</definedName>
    <definedName name="GOTERORAN">#REF!</definedName>
    <definedName name="GRAA_LAV_CLASIF" localSheetId="3">'[35]MATERIALES LISTADO'!$D$10</definedName>
    <definedName name="GRAA_LAV_CLASIF">'[36]MATERIALES LISTADO'!$D$10</definedName>
    <definedName name="GRADER12G">[30]EQUIPOS!$I$11</definedName>
    <definedName name="graderm" localSheetId="2">'[27]Listado Equipos a utilizar'!#REF!</definedName>
    <definedName name="graderm" localSheetId="3">'[27]Listado Equipos a utilizar'!#REF!</definedName>
    <definedName name="graderm">'[27]Listado Equipos a utilizar'!#REF!</definedName>
    <definedName name="GRANITO_30x30" localSheetId="2">#REF!</definedName>
    <definedName name="GRANITO_30x30">#REF!</definedName>
    <definedName name="GRANITO_40x40" localSheetId="2">#REF!</definedName>
    <definedName name="GRANITO_40x40">#REF!</definedName>
    <definedName name="GRANITO_FONDO_BCO_30x30" localSheetId="2">#REF!</definedName>
    <definedName name="GRANITO_FONDO_BCO_30x30">#REF!</definedName>
    <definedName name="GRANITO_FONDO_GRIS" localSheetId="2">#REF!</definedName>
    <definedName name="GRANITO_FONDO_GRIS">#REF!</definedName>
    <definedName name="GRAVA" localSheetId="2">#REF!</definedName>
    <definedName name="Grava" localSheetId="3">[28]Insumos!$B$12:$D$12</definedName>
    <definedName name="GRAVA">#REF!</definedName>
    <definedName name="Grava_de_1_2__3_4__Clasificada" localSheetId="2">[9]Insumos!#REF!</definedName>
    <definedName name="Grava_de_1_2__3_4__Clasificada" localSheetId="3">[9]Insumos!#REF!</definedName>
    <definedName name="Grava_de_1_2__3_4__Clasificada">[9]Insumos!#REF!</definedName>
    <definedName name="GRAVAL" localSheetId="2">#REF!</definedName>
    <definedName name="GRAVAL" localSheetId="3">[6]insumo!$D$22</definedName>
    <definedName name="GRAVAL">#REF!</definedName>
    <definedName name="Gravilla" localSheetId="2">#REF!</definedName>
    <definedName name="GRAVILLA" localSheetId="0">'[23]Analisis Detallado'!#REF!</definedName>
    <definedName name="Gravilla">#REF!</definedName>
    <definedName name="Gravilla_1_2__3_16__Clasificada" localSheetId="2">[9]Insumos!#REF!</definedName>
    <definedName name="Gravilla_1_2__3_16__Clasificada" localSheetId="3">[9]Insumos!#REF!</definedName>
    <definedName name="Gravilla_1_2__3_16__Clasificada">[9]Insumos!#REF!</definedName>
    <definedName name="Gravilla_de_3_4__3_8__Clasificada" localSheetId="2">[9]Insumos!#REF!</definedName>
    <definedName name="Gravilla_de_3_4__3_8__Clasificada" localSheetId="3">[9]Insumos!#REF!</definedName>
    <definedName name="Gravilla_de_3_4__3_8__Clasificada">[9]Insumos!#REF!</definedName>
    <definedName name="GRUA" localSheetId="2">#REF!</definedName>
    <definedName name="GRUA">#REF!</definedName>
    <definedName name="Grúa_Manitowoc_2900" localSheetId="2">#REF!</definedName>
    <definedName name="Grúa_Manitowoc_2900" localSheetId="3">#REF!</definedName>
    <definedName name="Grúa_Manitowoc_2900">#REF!</definedName>
    <definedName name="Grúa_Manitowoc_2900_2">#N/A</definedName>
    <definedName name="Grúa_Manitowoc_2900_3">#N/A</definedName>
    <definedName name="h" localSheetId="3">#REF!</definedName>
    <definedName name="h">[68]Analisis!$J$2</definedName>
    <definedName name="H240KG">'[29]anal term'!$G$1520</definedName>
    <definedName name="HAANT4015124238" localSheetId="2">#REF!</definedName>
    <definedName name="HAANT4015124238" localSheetId="3">#REF!</definedName>
    <definedName name="HAANT4015124238">#REF!</definedName>
    <definedName name="HAANT4015180238" localSheetId="2">#REF!</definedName>
    <definedName name="HAANT4015180238" localSheetId="3">#REF!</definedName>
    <definedName name="HAANT4015180238">#REF!</definedName>
    <definedName name="HAANT4015210238" localSheetId="2">#REF!</definedName>
    <definedName name="HAANT4015210238" localSheetId="3">#REF!</definedName>
    <definedName name="HAANT4015210238">#REF!</definedName>
    <definedName name="HAANT4015240238" localSheetId="2">#REF!</definedName>
    <definedName name="HAANT4015240238" localSheetId="3">#REF!</definedName>
    <definedName name="HAANT4015240238">#REF!</definedName>
    <definedName name="HAC" localSheetId="0">'[46]ANALISIS PARTIDAS CARRET.'!$H$600</definedName>
    <definedName name="HAC">'[47]ANALISIS PARTIDAS CARRET.'!$H$581</definedName>
    <definedName name="HACHA" localSheetId="2">#REF!</definedName>
    <definedName name="HACHA">#REF!</definedName>
    <definedName name="HACOL20201244041238A20LIG" localSheetId="2">#REF!</definedName>
    <definedName name="HACOL20201244041238A20LIG" localSheetId="3">#REF!</definedName>
    <definedName name="HACOL20201244041238A20LIG">#REF!</definedName>
    <definedName name="HACOL20201244041238A20MANO" localSheetId="2">#REF!</definedName>
    <definedName name="HACOL20201244041238A20MANO" localSheetId="3">#REF!</definedName>
    <definedName name="HACOL20201244041238A20MANO">#REF!</definedName>
    <definedName name="HACOL20201244043814A20LIG" localSheetId="2">#REF!</definedName>
    <definedName name="HACOL20201244043814A20LIG" localSheetId="3">#REF!</definedName>
    <definedName name="HACOL20201244043814A20LIG">#REF!</definedName>
    <definedName name="HACOL20201244043814A20MANO" localSheetId="2">#REF!</definedName>
    <definedName name="HACOL20201244043814A20MANO" localSheetId="3">#REF!</definedName>
    <definedName name="HACOL20201244043814A20MANO">#REF!</definedName>
    <definedName name="HACOL2020180404122538A20" localSheetId="2">#REF!</definedName>
    <definedName name="HACOL2020180404122538A20" localSheetId="3">#REF!</definedName>
    <definedName name="HACOL2020180404122538A20">#REF!</definedName>
    <definedName name="HACOL20201804041238A20" localSheetId="2">#REF!</definedName>
    <definedName name="HACOL20201804041238A20" localSheetId="3">#REF!</definedName>
    <definedName name="HACOL20201804041238A20">#REF!</definedName>
    <definedName name="HACOL2020180604122538A20" localSheetId="2">#REF!</definedName>
    <definedName name="HACOL2020180604122538A20" localSheetId="3">#REF!</definedName>
    <definedName name="HACOL2020180604122538A20">#REF!</definedName>
    <definedName name="HACOL20201806041238A20" localSheetId="2">#REF!</definedName>
    <definedName name="HACOL20201806041238A20" localSheetId="3">#REF!</definedName>
    <definedName name="HACOL20201806041238A20">#REF!</definedName>
    <definedName name="HACOL20301244041238A20LIG" localSheetId="2">#REF!</definedName>
    <definedName name="HACOL20301244041238A20LIG" localSheetId="3">#REF!</definedName>
    <definedName name="HACOL20301244041238A20LIG">#REF!</definedName>
    <definedName name="HACOL20301244041238A20MANO" localSheetId="2">#REF!</definedName>
    <definedName name="HACOL20301244041238A20MANO" localSheetId="3">#REF!</definedName>
    <definedName name="HACOL20301244041238A20MANO">#REF!</definedName>
    <definedName name="HACOL2030180604122538A20" localSheetId="2">#REF!</definedName>
    <definedName name="HACOL2030180604122538A20" localSheetId="3">#REF!</definedName>
    <definedName name="HACOL2030180604122538A20">#REF!</definedName>
    <definedName name="HACOL20301806041238A20" localSheetId="2">#REF!</definedName>
    <definedName name="HACOL20301806041238A20" localSheetId="3">#REF!</definedName>
    <definedName name="HACOL20301806041238A20">#REF!</definedName>
    <definedName name="HACOL2040CISTCONTRA" localSheetId="2">#REF!</definedName>
    <definedName name="HACOL2040CISTCONTRA" localSheetId="3">#REF!</definedName>
    <definedName name="HACOL2040CISTCONTRA">#REF!</definedName>
    <definedName name="HACOL2040PORTCISTCONTRA" localSheetId="2">#REF!</definedName>
    <definedName name="HACOL2040PORTCISTCONTRA" localSheetId="3">#REF!</definedName>
    <definedName name="HACOL2040PORTCISTCONTRA">#REF!</definedName>
    <definedName name="HACOL30301244081238A20LIG" localSheetId="2">#REF!</definedName>
    <definedName name="HACOL30301244081238A20LIG" localSheetId="3">#REF!</definedName>
    <definedName name="HACOL30301244081238A20LIG">#REF!</definedName>
    <definedName name="HACOL30301244081238A20MANO" localSheetId="2">#REF!</definedName>
    <definedName name="HACOL30301244081238A20MANO" localSheetId="3">#REF!</definedName>
    <definedName name="HACOL30301244081238A20MANO">#REF!</definedName>
    <definedName name="HACOL3030180408122538A30" localSheetId="2">#REF!</definedName>
    <definedName name="HACOL3030180408122538A30" localSheetId="3">#REF!</definedName>
    <definedName name="HACOL3030180408122538A30">#REF!</definedName>
    <definedName name="HACOL3030180408122538A30PORT" localSheetId="2">#REF!</definedName>
    <definedName name="HACOL3030180408122538A30PORT" localSheetId="3">#REF!</definedName>
    <definedName name="HACOL3030180408122538A30PORT">#REF!</definedName>
    <definedName name="HACOL30301804081238A30" localSheetId="2">#REF!</definedName>
    <definedName name="HACOL30301804081238A30" localSheetId="3">#REF!</definedName>
    <definedName name="HACOL30301804081238A30">#REF!</definedName>
    <definedName name="HACOL30301804081238A30PORT" localSheetId="2">#REF!</definedName>
    <definedName name="HACOL30301804081238A30PORT" localSheetId="3">#REF!</definedName>
    <definedName name="HACOL30301804081238A30PORT">#REF!</definedName>
    <definedName name="HACOL3030180608122538A30" localSheetId="2">#REF!</definedName>
    <definedName name="HACOL3030180608122538A30" localSheetId="3">#REF!</definedName>
    <definedName name="HACOL3030180608122538A30">#REF!</definedName>
    <definedName name="HACOL3030180608122538A30PORT" localSheetId="2">#REF!</definedName>
    <definedName name="HACOL3030180608122538A30PORT" localSheetId="3">#REF!</definedName>
    <definedName name="HACOL3030180608122538A30PORT">#REF!</definedName>
    <definedName name="HACOL30301806081238A30" localSheetId="2">#REF!</definedName>
    <definedName name="HACOL30301806081238A30" localSheetId="3">#REF!</definedName>
    <definedName name="HACOL30301806081238A30">#REF!</definedName>
    <definedName name="HACOL30301806081238A30PORT" localSheetId="2">#REF!</definedName>
    <definedName name="HACOL30301806081238A30PORT" localSheetId="3">#REF!</definedName>
    <definedName name="HACOL30301806081238A30PORT">#REF!</definedName>
    <definedName name="HACOL30302104043438A30" localSheetId="2">#REF!</definedName>
    <definedName name="HACOL30302104043438A30" localSheetId="3">#REF!</definedName>
    <definedName name="HACOL30302104043438A30">#REF!</definedName>
    <definedName name="HACOL30302104043438A30PORT" localSheetId="2">#REF!</definedName>
    <definedName name="HACOL30302104043438A30PORT" localSheetId="3">#REF!</definedName>
    <definedName name="HACOL30302104043438A30PORT">#REF!</definedName>
    <definedName name="HACOL30302106043438A30" localSheetId="2">#REF!</definedName>
    <definedName name="HACOL30302106043438A30" localSheetId="3">#REF!</definedName>
    <definedName name="HACOL30302106043438A30">#REF!</definedName>
    <definedName name="HACOL30302106043438A30PORT" localSheetId="2">#REF!</definedName>
    <definedName name="HACOL30302106043438A30PORT" localSheetId="3">#REF!</definedName>
    <definedName name="HACOL30302106043438A30PORT">#REF!</definedName>
    <definedName name="HACOL30302404043438A30" localSheetId="2">#REF!</definedName>
    <definedName name="HACOL30302404043438A30" localSheetId="3">#REF!</definedName>
    <definedName name="HACOL30302404043438A30">#REF!</definedName>
    <definedName name="HACOL30302404043438A30PORT" localSheetId="2">#REF!</definedName>
    <definedName name="HACOL30302404043438A30PORT" localSheetId="3">#REF!</definedName>
    <definedName name="HACOL30302404043438A30PORT">#REF!</definedName>
    <definedName name="HACOL30302406043438A30" localSheetId="2">#REF!</definedName>
    <definedName name="HACOL30302406043438A30" localSheetId="3">#REF!</definedName>
    <definedName name="HACOL30302406043438A30">#REF!</definedName>
    <definedName name="HACOL30302406043438A30PORT" localSheetId="2">#REF!</definedName>
    <definedName name="HACOL30302406043438A30PORT" localSheetId="3">#REF!</definedName>
    <definedName name="HACOL30302406043438A30PORT">#REF!</definedName>
    <definedName name="HACOL30401244043438A30LIG" localSheetId="2">#REF!</definedName>
    <definedName name="HACOL30401244043438A30LIG" localSheetId="3">#REF!</definedName>
    <definedName name="HACOL30401244043438A30LIG">#REF!</definedName>
    <definedName name="HACOL30401244043438A30MANO" localSheetId="2">#REF!</definedName>
    <definedName name="HACOL30401244043438A30MANO" localSheetId="3">#REF!</definedName>
    <definedName name="HACOL30401244043438A30MANO">#REF!</definedName>
    <definedName name="HACOL30401804043438A30" localSheetId="2">#REF!</definedName>
    <definedName name="HACOL30401804043438A30" localSheetId="3">#REF!</definedName>
    <definedName name="HACOL30401804043438A30">#REF!</definedName>
    <definedName name="HACOL30401804043438A30PORT" localSheetId="2">#REF!</definedName>
    <definedName name="HACOL30401804043438A30PORT" localSheetId="3">#REF!</definedName>
    <definedName name="HACOL30401804043438A30PORT">#REF!</definedName>
    <definedName name="HACOL30401806043438A30" localSheetId="2">#REF!</definedName>
    <definedName name="HACOL30401806043438A30" localSheetId="3">#REF!</definedName>
    <definedName name="HACOL30401806043438A30">#REF!</definedName>
    <definedName name="HACOL30401806043438A30PORT" localSheetId="2">#REF!</definedName>
    <definedName name="HACOL30401806043438A30PORT" localSheetId="3">#REF!</definedName>
    <definedName name="HACOL30401806043438A30PORT">#REF!</definedName>
    <definedName name="HACOL30402104043438A30" localSheetId="2">#REF!</definedName>
    <definedName name="HACOL30402104043438A30" localSheetId="3">#REF!</definedName>
    <definedName name="HACOL30402104043438A30">#REF!</definedName>
    <definedName name="HACOL30402104043438A30PORT" localSheetId="2">#REF!</definedName>
    <definedName name="HACOL30402104043438A30PORT" localSheetId="3">#REF!</definedName>
    <definedName name="HACOL30402104043438A30PORT">#REF!</definedName>
    <definedName name="HACOL30402106043438A30" localSheetId="2">#REF!</definedName>
    <definedName name="HACOL30402106043438A30" localSheetId="3">#REF!</definedName>
    <definedName name="HACOL30402106043438A30">#REF!</definedName>
    <definedName name="HACOL30402106043438A30PORT" localSheetId="2">#REF!</definedName>
    <definedName name="HACOL30402106043438A30PORT" localSheetId="3">#REF!</definedName>
    <definedName name="HACOL30402106043438A30PORT">#REF!</definedName>
    <definedName name="HACOL30402404043438A30" localSheetId="2">#REF!</definedName>
    <definedName name="HACOL30402404043438A30" localSheetId="3">#REF!</definedName>
    <definedName name="HACOL30402404043438A30">#REF!</definedName>
    <definedName name="HACOL30402404043438A30PORT" localSheetId="2">#REF!</definedName>
    <definedName name="HACOL30402404043438A30PORT" localSheetId="3">#REF!</definedName>
    <definedName name="HACOL30402404043438A30PORT">#REF!</definedName>
    <definedName name="HACOL30402406043438A30" localSheetId="2">#REF!</definedName>
    <definedName name="HACOL30402406043438A30" localSheetId="3">#REF!</definedName>
    <definedName name="HACOL30402406043438A30">#REF!</definedName>
    <definedName name="HACOL30402406043438A30PORT" localSheetId="2">#REF!</definedName>
    <definedName name="HACOL30402406043438A30PORT" localSheetId="3">#REF!</definedName>
    <definedName name="HACOL30402406043438A30PORT">#REF!</definedName>
    <definedName name="HACOL3040ENTRADAESTECONTRA" localSheetId="2">#REF!</definedName>
    <definedName name="HACOL3040ENTRADAESTECONTRA" localSheetId="3">#REF!</definedName>
    <definedName name="HACOL3040ENTRADAESTECONTRA">#REF!</definedName>
    <definedName name="HACOL40401244041243438A20LIG" localSheetId="2">#REF!</definedName>
    <definedName name="HACOL40401244041243438A20LIG" localSheetId="3">#REF!</definedName>
    <definedName name="HACOL40401244041243438A20LIG">#REF!</definedName>
    <definedName name="HACOL40401244041243438A20MANO" localSheetId="2">#REF!</definedName>
    <definedName name="HACOL40401244041243438A20MANO" localSheetId="3">#REF!</definedName>
    <definedName name="HACOL40401244041243438A20MANO">#REF!</definedName>
    <definedName name="HACOL4040180404124342538A20" localSheetId="2">#REF!</definedName>
    <definedName name="HACOL4040180404124342538A20" localSheetId="3">#REF!</definedName>
    <definedName name="HACOL4040180404124342538A20">#REF!</definedName>
    <definedName name="HACOL4040180404124342538A20PORT" localSheetId="2">#REF!</definedName>
    <definedName name="HACOL4040180404124342538A20PORT" localSheetId="3">#REF!</definedName>
    <definedName name="HACOL4040180404124342538A20PORT">#REF!</definedName>
    <definedName name="HACOL40401804041243438A20" localSheetId="2">#REF!</definedName>
    <definedName name="HACOL40401804041243438A20" localSheetId="3">#REF!</definedName>
    <definedName name="HACOL40401804041243438A20">#REF!</definedName>
    <definedName name="HACOL40401804041243438A20PORT" localSheetId="2">#REF!</definedName>
    <definedName name="HACOL40401804041243438A20PORT" localSheetId="3">#REF!</definedName>
    <definedName name="HACOL40401804041243438A20PORT">#REF!</definedName>
    <definedName name="HACOL4040180604124342538A30" localSheetId="2">#REF!</definedName>
    <definedName name="HACOL4040180604124342538A30" localSheetId="3">#REF!</definedName>
    <definedName name="HACOL4040180604124342538A30">#REF!</definedName>
    <definedName name="HACOL4040180604124342538A30PORT" localSheetId="2">#REF!</definedName>
    <definedName name="HACOL4040180604124342538A30PORT" localSheetId="3">#REF!</definedName>
    <definedName name="HACOL4040180604124342538A30PORT">#REF!</definedName>
    <definedName name="HACOL40401806041243438A30" localSheetId="2">#REF!</definedName>
    <definedName name="HACOL40401806041243438A30" localSheetId="3">#REF!</definedName>
    <definedName name="HACOL40401806041243438A30">#REF!</definedName>
    <definedName name="HACOL40401806041243438A30PORT" localSheetId="2">#REF!</definedName>
    <definedName name="HACOL40401806041243438A30PORT" localSheetId="3">#REF!</definedName>
    <definedName name="HACOL40401806041243438A30PORT">#REF!</definedName>
    <definedName name="HACOL4040210404122543438A20" localSheetId="2">#REF!</definedName>
    <definedName name="HACOL4040210404122543438A20" localSheetId="3">#REF!</definedName>
    <definedName name="HACOL4040210404122543438A20">#REF!</definedName>
    <definedName name="HACOL4040210404122543438A20PORT" localSheetId="2">#REF!</definedName>
    <definedName name="HACOL4040210404122543438A20PORT" localSheetId="3">#REF!</definedName>
    <definedName name="HACOL4040210404122543438A20PORT">#REF!</definedName>
    <definedName name="HACOL40402104041243438A20" localSheetId="2">#REF!</definedName>
    <definedName name="HACOL40402104041243438A20" localSheetId="3">#REF!</definedName>
    <definedName name="HACOL40402104041243438A20">#REF!</definedName>
    <definedName name="HACOL40402104041243438A20PORT" localSheetId="2">#REF!</definedName>
    <definedName name="HACOL40402104041243438A20PORT" localSheetId="3">#REF!</definedName>
    <definedName name="HACOL40402104041243438A20PORT">#REF!</definedName>
    <definedName name="HACOL4040210604122543438A30" localSheetId="2">#REF!</definedName>
    <definedName name="HACOL4040210604122543438A30" localSheetId="3">#REF!</definedName>
    <definedName name="HACOL4040210604122543438A30">#REF!</definedName>
    <definedName name="HACOL4040210604122543438A30PORT" localSheetId="2">#REF!</definedName>
    <definedName name="HACOL4040210604122543438A30PORT" localSheetId="3">#REF!</definedName>
    <definedName name="HACOL4040210604122543438A30PORT">#REF!</definedName>
    <definedName name="HACOL40402106041243438A30" localSheetId="2">#REF!</definedName>
    <definedName name="HACOL40402106041243438A30" localSheetId="3">#REF!</definedName>
    <definedName name="HACOL40402106041243438A30">#REF!</definedName>
    <definedName name="HACOL40402106041243438A30PORT" localSheetId="2">#REF!</definedName>
    <definedName name="HACOL40402106041243438A30PORT" localSheetId="3">#REF!</definedName>
    <definedName name="HACOL40402106041243438A30PORT">#REF!</definedName>
    <definedName name="HACOL4040240404122543438A20" localSheetId="2">#REF!</definedName>
    <definedName name="HACOL4040240404122543438A20" localSheetId="3">#REF!</definedName>
    <definedName name="HACOL4040240404122543438A20">#REF!</definedName>
    <definedName name="HACOL4040240404122543438A20PORT" localSheetId="2">#REF!</definedName>
    <definedName name="HACOL4040240404122543438A20PORT" localSheetId="3">#REF!</definedName>
    <definedName name="HACOL4040240404122543438A20PORT">#REF!</definedName>
    <definedName name="HACOL40402404041243438A20" localSheetId="2">#REF!</definedName>
    <definedName name="HACOL40402404041243438A20" localSheetId="3">#REF!</definedName>
    <definedName name="HACOL40402404041243438A20">#REF!</definedName>
    <definedName name="HACOL40402404041243438A20PORT" localSheetId="2">#REF!</definedName>
    <definedName name="HACOL40402404041243438A20PORT" localSheetId="3">#REF!</definedName>
    <definedName name="HACOL40402404041243438A20PORT">#REF!</definedName>
    <definedName name="HACOL4040240604122543438A30" localSheetId="2">#REF!</definedName>
    <definedName name="HACOL4040240604122543438A30" localSheetId="3">#REF!</definedName>
    <definedName name="HACOL4040240604122543438A30">#REF!</definedName>
    <definedName name="HACOL4040240604122543438A30PORT" localSheetId="2">#REF!</definedName>
    <definedName name="HACOL4040240604122543438A30PORT" localSheetId="3">#REF!</definedName>
    <definedName name="HACOL4040240604122543438A30PORT">#REF!</definedName>
    <definedName name="HACOL40402406041243438A30" localSheetId="2">#REF!</definedName>
    <definedName name="HACOL40402406041243438A30" localSheetId="3">#REF!</definedName>
    <definedName name="HACOL40402406041243438A30">#REF!</definedName>
    <definedName name="HACOL40402406041243438A30PORT" localSheetId="2">#REF!</definedName>
    <definedName name="HACOL40402406041243438A30PORT" localSheetId="3">#REF!</definedName>
    <definedName name="HACOL40402406041243438A30PORT">#REF!</definedName>
    <definedName name="HACOL5050124404344138A20LIG" localSheetId="2">#REF!</definedName>
    <definedName name="HACOL5050124404344138A20LIG" localSheetId="3">#REF!</definedName>
    <definedName name="HACOL5050124404344138A20LIG">#REF!</definedName>
    <definedName name="HACOL5050124404344138A20MANO" localSheetId="2">#REF!</definedName>
    <definedName name="HACOL5050124404344138A20MANO" localSheetId="3">#REF!</definedName>
    <definedName name="HACOL5050124404344138A20MANO">#REF!</definedName>
    <definedName name="HACOL5050180404344138A20" localSheetId="2">#REF!</definedName>
    <definedName name="HACOL5050180404344138A20" localSheetId="3">#REF!</definedName>
    <definedName name="HACOL5050180404344138A20">#REF!</definedName>
    <definedName name="HACOL5050180404344138A20PORT" localSheetId="2">#REF!</definedName>
    <definedName name="HACOL5050180404344138A20PORT" localSheetId="3">#REF!</definedName>
    <definedName name="HACOL5050180404344138A20PORT">#REF!</definedName>
    <definedName name="HACOL5050180604344138A20" localSheetId="2">#REF!</definedName>
    <definedName name="HACOL5050180604344138A20" localSheetId="3">#REF!</definedName>
    <definedName name="HACOL5050180604344138A20">#REF!</definedName>
    <definedName name="HACOL5050180604344138A20PORT" localSheetId="2">#REF!</definedName>
    <definedName name="HACOL5050180604344138A20PORT" localSheetId="3">#REF!</definedName>
    <definedName name="HACOL5050180604344138A20PORT">#REF!</definedName>
    <definedName name="HACOL5050210404344138A20" localSheetId="2">#REF!</definedName>
    <definedName name="HACOL5050210404344138A20" localSheetId="3">#REF!</definedName>
    <definedName name="HACOL5050210404344138A20">#REF!</definedName>
    <definedName name="HACOL5050210404344138A20PORT" localSheetId="2">#REF!</definedName>
    <definedName name="HACOL5050210404344138A20PORT" localSheetId="3">#REF!</definedName>
    <definedName name="HACOL5050210404344138A20PORT">#REF!</definedName>
    <definedName name="HACOL5050210604344138A20" localSheetId="2">#REF!</definedName>
    <definedName name="HACOL5050210604344138A20" localSheetId="3">#REF!</definedName>
    <definedName name="HACOL5050210604344138A20">#REF!</definedName>
    <definedName name="HACOL5050210604344138A20PORT" localSheetId="2">#REF!</definedName>
    <definedName name="HACOL5050210604344138A20PORT" localSheetId="3">#REF!</definedName>
    <definedName name="HACOL5050210604344138A20PORT">#REF!</definedName>
    <definedName name="HACOL5050240404344138A20" localSheetId="2">#REF!</definedName>
    <definedName name="HACOL5050240404344138A20" localSheetId="3">#REF!</definedName>
    <definedName name="HACOL5050240404344138A20">#REF!</definedName>
    <definedName name="HACOL5050240404344138A20PORT" localSheetId="2">#REF!</definedName>
    <definedName name="HACOL5050240404344138A20PORT" localSheetId="3">#REF!</definedName>
    <definedName name="HACOL5050240404344138A20PORT">#REF!</definedName>
    <definedName name="HACOL5050240604344138A20" localSheetId="2">#REF!</definedName>
    <definedName name="HACOL5050240604344138A20" localSheetId="3">#REF!</definedName>
    <definedName name="HACOL5050240604344138A20">#REF!</definedName>
    <definedName name="HACOL5050240604344138A20PORT" localSheetId="2">#REF!</definedName>
    <definedName name="HACOL5050240604344138A20PORT" localSheetId="3">#REF!</definedName>
    <definedName name="HACOL5050240604344138A20PORT">#REF!</definedName>
    <definedName name="HACOL60601244012138A20LIG" localSheetId="2">#REF!</definedName>
    <definedName name="HACOL60601244012138A20LIG" localSheetId="3">#REF!</definedName>
    <definedName name="HACOL60601244012138A20LIG">#REF!</definedName>
    <definedName name="HACOL60601244012138A20MANO" localSheetId="2">#REF!</definedName>
    <definedName name="HACOL60601244012138A20MANO" localSheetId="3">#REF!</definedName>
    <definedName name="HACOL60601244012138A20MANO">#REF!</definedName>
    <definedName name="HACOL60601804012138A20" localSheetId="2">#REF!</definedName>
    <definedName name="HACOL60601804012138A20" localSheetId="3">#REF!</definedName>
    <definedName name="HACOL60601804012138A20">#REF!</definedName>
    <definedName name="HACOL60601804012138A30PORT" localSheetId="2">#REF!</definedName>
    <definedName name="HACOL60601804012138A30PORT" localSheetId="3">#REF!</definedName>
    <definedName name="HACOL60601804012138A30PORT">#REF!</definedName>
    <definedName name="HACOL60601806012138A30" localSheetId="2">#REF!</definedName>
    <definedName name="HACOL60601806012138A30" localSheetId="3">#REF!</definedName>
    <definedName name="HACOL60601806012138A30">#REF!</definedName>
    <definedName name="HACOL60601806012138A30PORT" localSheetId="2">#REF!</definedName>
    <definedName name="HACOL60601806012138A30PORT" localSheetId="3">#REF!</definedName>
    <definedName name="HACOL60601806012138A30PORT">#REF!</definedName>
    <definedName name="HACOL60602104012138A20" localSheetId="2">#REF!</definedName>
    <definedName name="HACOL60602104012138A20" localSheetId="3">#REF!</definedName>
    <definedName name="HACOL60602104012138A20">#REF!</definedName>
    <definedName name="HACOL60602104012138A30PORT" localSheetId="2">#REF!</definedName>
    <definedName name="HACOL60602104012138A30PORT" localSheetId="3">#REF!</definedName>
    <definedName name="HACOL60602104012138A30PORT">#REF!</definedName>
    <definedName name="HACOL60602106012138A30" localSheetId="2">#REF!</definedName>
    <definedName name="HACOL60602106012138A30" localSheetId="3">#REF!</definedName>
    <definedName name="HACOL60602106012138A30">#REF!</definedName>
    <definedName name="HACOL60602106012138A30PORT" localSheetId="2">#REF!</definedName>
    <definedName name="HACOL60602106012138A30PORT" localSheetId="3">#REF!</definedName>
    <definedName name="HACOL60602106012138A30PORT">#REF!</definedName>
    <definedName name="HACOL60602404012138A20" localSheetId="2">#REF!</definedName>
    <definedName name="HACOL60602404012138A20" localSheetId="3">#REF!</definedName>
    <definedName name="HACOL60602404012138A20">#REF!</definedName>
    <definedName name="HACOL60602404012138A20PORT" localSheetId="2">#REF!</definedName>
    <definedName name="HACOL60602404012138A20PORT" localSheetId="3">#REF!</definedName>
    <definedName name="HACOL60602404012138A20PORT">#REF!</definedName>
    <definedName name="HACOL60602406012138A20" localSheetId="2">#REF!</definedName>
    <definedName name="HACOL60602406012138A20" localSheetId="3">#REF!</definedName>
    <definedName name="HACOL60602406012138A20">#REF!</definedName>
    <definedName name="HACOL60602406012138A20PORT" localSheetId="2">#REF!</definedName>
    <definedName name="HACOL60602406012138A20PORT" localSheetId="3">#REF!</definedName>
    <definedName name="HACOL60602406012138A20PORT">#REF!</definedName>
    <definedName name="HACOLA15201244043814A20LIG" localSheetId="2">#REF!</definedName>
    <definedName name="HACOLA15201244043814A20LIG" localSheetId="3">#REF!</definedName>
    <definedName name="HACOLA15201244043814A20LIG">#REF!</definedName>
    <definedName name="HACOLA15201244043814A20MANO" localSheetId="2">#REF!</definedName>
    <definedName name="HACOLA15201244043814A20MANO" localSheetId="3">#REF!</definedName>
    <definedName name="HACOLA15201244043814A20MANO">#REF!</definedName>
    <definedName name="HACOLA15201244043838A20LIG" localSheetId="2">#REF!</definedName>
    <definedName name="HACOLA15201244043838A20LIG" localSheetId="3">#REF!</definedName>
    <definedName name="HACOLA15201244043838A20LIG">#REF!</definedName>
    <definedName name="HACOLA15201244043838A20MANO" localSheetId="2">#REF!</definedName>
    <definedName name="HACOLA15201244043838A20MANO" localSheetId="3">#REF!</definedName>
    <definedName name="HACOLA15201244043838A20MANO">#REF!</definedName>
    <definedName name="HACOLA20201244043814A20LIG" localSheetId="2">#REF!</definedName>
    <definedName name="HACOLA20201244043814A20LIG" localSheetId="3">#REF!</definedName>
    <definedName name="HACOLA20201244043814A20LIG">#REF!</definedName>
    <definedName name="HACOLA20201244043814A20MANO" localSheetId="2">#REF!</definedName>
    <definedName name="HACOLA20201244043814A20MANO" localSheetId="3">#REF!</definedName>
    <definedName name="HACOLA20201244043814A20MANO">#REF!</definedName>
    <definedName name="HADIN10201244023821214A20LIG" localSheetId="2">#REF!</definedName>
    <definedName name="HADIN10201244023821214A20LIG" localSheetId="3">#REF!</definedName>
    <definedName name="HADIN10201244023821214A20LIG">#REF!</definedName>
    <definedName name="HADIN10201244023821214A20MANO" localSheetId="2">#REF!</definedName>
    <definedName name="HADIN10201244023821214A20MANO" localSheetId="3">#REF!</definedName>
    <definedName name="HADIN10201244023821214A20MANO">#REF!</definedName>
    <definedName name="HADIN10201804023821214A20" localSheetId="2">#REF!</definedName>
    <definedName name="HADIN10201804023821214A20" localSheetId="3">#REF!</definedName>
    <definedName name="HADIN10201804023821214A20">#REF!</definedName>
    <definedName name="HADIN15201244023831214A20LIG" localSheetId="2">#REF!</definedName>
    <definedName name="HADIN15201244023831214A20LIG" localSheetId="3">#REF!</definedName>
    <definedName name="HADIN15201244023831214A20LIG">#REF!</definedName>
    <definedName name="HADIN15201244023831214A20MANO" localSheetId="2">#REF!</definedName>
    <definedName name="HADIN15201244023831214A20MANO" localSheetId="3">#REF!</definedName>
    <definedName name="HADIN15201244023831214A20MANO">#REF!</definedName>
    <definedName name="HADIN15201244023831238A20LIG" localSheetId="2">#REF!</definedName>
    <definedName name="HADIN15201244023831238A20LIG" localSheetId="3">#REF!</definedName>
    <definedName name="HADIN15201244023831238A20LIG">#REF!</definedName>
    <definedName name="HADIN15201244023831238A20MANO" localSheetId="2">#REF!</definedName>
    <definedName name="HADIN15201244023831238A20MANO" localSheetId="3">#REF!</definedName>
    <definedName name="HADIN15201244023831238A20MANO">#REF!</definedName>
    <definedName name="HADIN15201804023831214A20" localSheetId="2">#REF!</definedName>
    <definedName name="HADIN15201804023831214A20" localSheetId="3">#REF!</definedName>
    <definedName name="HADIN15201804023831214A20">#REF!</definedName>
    <definedName name="HADIN20201244023831238A20LIG" localSheetId="2">#REF!</definedName>
    <definedName name="HADIN20201244023831238A20LIG" localSheetId="3">#REF!</definedName>
    <definedName name="HADIN20201244023831238A20LIG">#REF!</definedName>
    <definedName name="HADIN20201244023831238A20MANO" localSheetId="2">#REF!</definedName>
    <definedName name="HADIN20201244023831238A20MANO" localSheetId="3">#REF!</definedName>
    <definedName name="HADIN20201244023831238A20MANO">#REF!</definedName>
    <definedName name="HADIN20201804023831238A20" localSheetId="2">#REF!</definedName>
    <definedName name="HADIN20201804023831238A20" localSheetId="3">#REF!</definedName>
    <definedName name="HADIN20201804023831238A20">#REF!</definedName>
    <definedName name="hai" localSheetId="2">#REF!</definedName>
    <definedName name="hai" localSheetId="3">#REF!</definedName>
    <definedName name="hai">#REF!</definedName>
    <definedName name="haii" localSheetId="2">#REF!</definedName>
    <definedName name="haii" localSheetId="3">#REF!</definedName>
    <definedName name="haii">#REF!</definedName>
    <definedName name="haiii" localSheetId="2">#REF!</definedName>
    <definedName name="haiii" localSheetId="3">#REF!</definedName>
    <definedName name="haiii">#REF!</definedName>
    <definedName name="haiiii" localSheetId="2">#REF!</definedName>
    <definedName name="haiiii" localSheetId="3">#REF!</definedName>
    <definedName name="haiiii">#REF!</definedName>
    <definedName name="HALOS10124403825A25LIGW" localSheetId="2">#REF!</definedName>
    <definedName name="HALOS10124403825A25LIGW" localSheetId="3">#REF!</definedName>
    <definedName name="HALOS10124403825A25LIGW">#REF!</definedName>
    <definedName name="HALOS101244038A25LIGW" localSheetId="2">#REF!</definedName>
    <definedName name="HALOS101244038A25LIGW" localSheetId="3">#REF!</definedName>
    <definedName name="HALOS101244038A25LIGW">#REF!</definedName>
    <definedName name="HALOS10124603825A25LIGW" localSheetId="2">#REF!</definedName>
    <definedName name="HALOS10124603825A25LIGW" localSheetId="3">#REF!</definedName>
    <definedName name="HALOS10124603825A25LIGW">#REF!</definedName>
    <definedName name="HALOS101246038A25LIGW" localSheetId="2">#REF!</definedName>
    <definedName name="HALOS101246038A25LIGW" localSheetId="3">#REF!</definedName>
    <definedName name="HALOS101246038A25LIGW">#REF!</definedName>
    <definedName name="HALOS10180403825A25" localSheetId="2">#REF!</definedName>
    <definedName name="HALOS10180403825A25" localSheetId="3">#REF!</definedName>
    <definedName name="HALOS10180403825A25">#REF!</definedName>
    <definedName name="HALOS101804038A25" localSheetId="2">#REF!</definedName>
    <definedName name="HALOS101804038A25" localSheetId="3">#REF!</definedName>
    <definedName name="HALOS101804038A25">#REF!</definedName>
    <definedName name="HALOS10180603825A25" localSheetId="2">#REF!</definedName>
    <definedName name="HALOS10180603825A25" localSheetId="3">#REF!</definedName>
    <definedName name="HALOS10180603825A25">#REF!</definedName>
    <definedName name="HALOS101806038A25" localSheetId="2">#REF!</definedName>
    <definedName name="HALOS101806038A25" localSheetId="3">#REF!</definedName>
    <definedName name="HALOS101806038A25">#REF!</definedName>
    <definedName name="HALOS12124403825A25LIGW" localSheetId="2">#REF!</definedName>
    <definedName name="HALOS12124403825A25LIGW" localSheetId="3">#REF!</definedName>
    <definedName name="HALOS12124403825A25LIGW">#REF!</definedName>
    <definedName name="HALOS121244038A25LIGW" localSheetId="2">#REF!</definedName>
    <definedName name="HALOS121244038A25LIGW" localSheetId="3">#REF!</definedName>
    <definedName name="HALOS121244038A25LIGW">#REF!</definedName>
    <definedName name="HALOS12124603825A25LIGW" localSheetId="2">#REF!</definedName>
    <definedName name="HALOS12124603825A25LIGW" localSheetId="3">#REF!</definedName>
    <definedName name="HALOS12124603825A25LIGW">#REF!</definedName>
    <definedName name="HALOS121246038A25LIGW" localSheetId="2">#REF!</definedName>
    <definedName name="HALOS121246038A25LIGW" localSheetId="3">#REF!</definedName>
    <definedName name="HALOS121246038A25LIGW">#REF!</definedName>
    <definedName name="HALOS12180403825A25" localSheetId="2">#REF!</definedName>
    <definedName name="HALOS12180403825A25" localSheetId="3">#REF!</definedName>
    <definedName name="HALOS12180403825A25">#REF!</definedName>
    <definedName name="HALOS121804038A25" localSheetId="2">#REF!</definedName>
    <definedName name="HALOS121804038A25" localSheetId="3">#REF!</definedName>
    <definedName name="HALOS121804038A25">#REF!</definedName>
    <definedName name="HALOS12180603825A25" localSheetId="2">#REF!</definedName>
    <definedName name="HALOS12180603825A25" localSheetId="3">#REF!</definedName>
    <definedName name="HALOS12180603825A25">#REF!</definedName>
    <definedName name="HALOS121806038A25" localSheetId="2">#REF!</definedName>
    <definedName name="HALOS121806038A25" localSheetId="3">#REF!</definedName>
    <definedName name="HALOS121806038A25">#REF!</definedName>
    <definedName name="HALOSAQUIEBRASOLCONTRA" localSheetId="2">#REF!</definedName>
    <definedName name="HALOSAQUIEBRASOLCONTRA" localSheetId="3">#REF!</definedName>
    <definedName name="HALOSAQUIEBRASOLCONTRA">#REF!</definedName>
    <definedName name="HALSUPCISCONTRA" localSheetId="2">#REF!</definedName>
    <definedName name="HALSUPCISCONTRA" localSheetId="3">#REF!</definedName>
    <definedName name="HALSUPCISCONTRA">#REF!</definedName>
    <definedName name="HAMRAMPACONTRA" localSheetId="2">#REF!</definedName>
    <definedName name="HAMRAMPACONTRA" localSheetId="3">#REF!</definedName>
    <definedName name="HAMRAMPACONTRA">#REF!</definedName>
    <definedName name="HAMUR08210MALLAD2.31001CAR" localSheetId="2">#REF!</definedName>
    <definedName name="HAMUR08210MALLAD2.31001CAR" localSheetId="3">#REF!</definedName>
    <definedName name="HAMUR08210MALLAD2.31001CAR">#REF!</definedName>
    <definedName name="HAMUR15180403825A20X202CAR" localSheetId="2">#REF!</definedName>
    <definedName name="HAMUR15180403825A20X202CAR" localSheetId="3">#REF!</definedName>
    <definedName name="HAMUR15180403825A20X202CAR">#REF!</definedName>
    <definedName name="HAMUR151804038A20X202CAR" localSheetId="2">#REF!</definedName>
    <definedName name="HAMUR151804038A20X202CAR" localSheetId="3">#REF!</definedName>
    <definedName name="HAMUR151804038A20X202CAR">#REF!</definedName>
    <definedName name="HAMUR15180603825A20X202CAR" localSheetId="2">#REF!</definedName>
    <definedName name="HAMUR15180603825A20X202CAR" localSheetId="3">#REF!</definedName>
    <definedName name="HAMUR15180603825A20X202CAR">#REF!</definedName>
    <definedName name="HAMUR151806038A20X202CAR" localSheetId="2">#REF!</definedName>
    <definedName name="HAMUR151806038A20X202CAR" localSheetId="3">#REF!</definedName>
    <definedName name="HAMUR151806038A20X202CAR">#REF!</definedName>
    <definedName name="HAMUR15210403825A20X202CAR" localSheetId="2">#REF!</definedName>
    <definedName name="HAMUR15210403825A20X202CAR" localSheetId="3">#REF!</definedName>
    <definedName name="HAMUR15210403825A20X202CAR">#REF!</definedName>
    <definedName name="HAMUR152104038A20X202CAR" localSheetId="2">#REF!</definedName>
    <definedName name="HAMUR152104038A20X202CAR" localSheetId="3">#REF!</definedName>
    <definedName name="HAMUR152104038A20X202CAR">#REF!</definedName>
    <definedName name="HAMUR15210603825A20X202CAR" localSheetId="2">#REF!</definedName>
    <definedName name="HAMUR15210603825A20X202CAR" localSheetId="3">#REF!</definedName>
    <definedName name="HAMUR15210603825A20X202CAR">#REF!</definedName>
    <definedName name="HAMUR152106038A20X202CAR" localSheetId="2">#REF!</definedName>
    <definedName name="HAMUR152106038A20X202CAR" localSheetId="3">#REF!</definedName>
    <definedName name="HAMUR152106038A20X202CAR">#REF!</definedName>
    <definedName name="HAMUR15240403825A20X202CAR" localSheetId="2">#REF!</definedName>
    <definedName name="HAMUR15240403825A20X202CAR" localSheetId="3">#REF!</definedName>
    <definedName name="HAMUR15240403825A20X202CAR">#REF!</definedName>
    <definedName name="HAMUR152404038A20X202CAR" localSheetId="2">#REF!</definedName>
    <definedName name="HAMUR152404038A20X202CAR" localSheetId="3">#REF!</definedName>
    <definedName name="HAMUR152404038A20X202CAR">#REF!</definedName>
    <definedName name="HAMUR15240603825A20X202CAR" localSheetId="2">#REF!</definedName>
    <definedName name="HAMUR15240603825A20X202CAR" localSheetId="3">#REF!</definedName>
    <definedName name="HAMUR15240603825A20X202CAR">#REF!</definedName>
    <definedName name="HAMUR152406038A20X202CAR" localSheetId="2">#REF!</definedName>
    <definedName name="HAMUR152406038A20X202CAR" localSheetId="3">#REF!</definedName>
    <definedName name="HAMUR152406038A20X202CAR">#REF!</definedName>
    <definedName name="HAMUR20180403825A20X202CAR" localSheetId="2">#REF!</definedName>
    <definedName name="HAMUR20180403825A20X202CAR" localSheetId="3">#REF!</definedName>
    <definedName name="HAMUR20180403825A20X202CAR">#REF!</definedName>
    <definedName name="HAMUR201804038A20X202CAR" localSheetId="2">#REF!</definedName>
    <definedName name="HAMUR201804038A20X202CAR" localSheetId="3">#REF!</definedName>
    <definedName name="HAMUR201804038A20X202CAR">#REF!</definedName>
    <definedName name="HAMUR20180603825A20X202CAR" localSheetId="2">#REF!</definedName>
    <definedName name="HAMUR20180603825A20X202CAR" localSheetId="3">#REF!</definedName>
    <definedName name="HAMUR20180603825A20X202CAR">#REF!</definedName>
    <definedName name="HAMUR201806038A20X202CAR" localSheetId="2">#REF!</definedName>
    <definedName name="HAMUR201806038A20X202CAR" localSheetId="3">#REF!</definedName>
    <definedName name="HAMUR201806038A20X202CAR">#REF!</definedName>
    <definedName name="HAMUR20210401225A10X102CAR" localSheetId="2">#REF!</definedName>
    <definedName name="HAMUR20210401225A10X102CAR" localSheetId="3">#REF!</definedName>
    <definedName name="HAMUR20210401225A10X102CAR">#REF!</definedName>
    <definedName name="HAMUR20210401225A20X202CAR" localSheetId="2">#REF!</definedName>
    <definedName name="HAMUR20210401225A20X202CAR" localSheetId="3">#REF!</definedName>
    <definedName name="HAMUR20210401225A20X202CAR">#REF!</definedName>
    <definedName name="HAMUR202104012A10X102CAR" localSheetId="2">#REF!</definedName>
    <definedName name="HAMUR202104012A10X102CAR" localSheetId="3">#REF!</definedName>
    <definedName name="HAMUR202104012A10X102CAR">#REF!</definedName>
    <definedName name="HAMUR202104012A20X202CAR" localSheetId="2">#REF!</definedName>
    <definedName name="HAMUR202104012A20X202CAR" localSheetId="3">#REF!</definedName>
    <definedName name="HAMUR202104012A20X202CAR">#REF!</definedName>
    <definedName name="HAMUR20210403825A20X202CAR" localSheetId="2">#REF!</definedName>
    <definedName name="HAMUR20210403825A20X202CAR" localSheetId="3">#REF!</definedName>
    <definedName name="HAMUR20210403825A20X202CAR">#REF!</definedName>
    <definedName name="HAMUR202104038A20X202CAR" localSheetId="2">#REF!</definedName>
    <definedName name="HAMUR202104038A20X202CAR" localSheetId="3">#REF!</definedName>
    <definedName name="HAMUR202104038A20X202CAR">#REF!</definedName>
    <definedName name="HAMUR20210601225A10X102CAR" localSheetId="2">#REF!</definedName>
    <definedName name="HAMUR20210601225A10X102CAR" localSheetId="3">#REF!</definedName>
    <definedName name="HAMUR20210601225A10X102CAR">#REF!</definedName>
    <definedName name="HAMUR20210601225A20X202CAR" localSheetId="2">#REF!</definedName>
    <definedName name="HAMUR20210601225A20X202CAR" localSheetId="3">#REF!</definedName>
    <definedName name="HAMUR20210601225A20X202CAR">#REF!</definedName>
    <definedName name="HAMUR202106012A10X102CAR" localSheetId="2">#REF!</definedName>
    <definedName name="HAMUR202106012A10X102CAR" localSheetId="3">#REF!</definedName>
    <definedName name="HAMUR202106012A10X102CAR">#REF!</definedName>
    <definedName name="HAMUR202106012A20X202CAR" localSheetId="2">#REF!</definedName>
    <definedName name="HAMUR202106012A20X202CAR" localSheetId="3">#REF!</definedName>
    <definedName name="HAMUR202106012A20X202CAR">#REF!</definedName>
    <definedName name="HAMUR20210603825A20X202CAR" localSheetId="2">#REF!</definedName>
    <definedName name="HAMUR20210603825A20X202CAR" localSheetId="3">#REF!</definedName>
    <definedName name="HAMUR20210603825A20X202CAR">#REF!</definedName>
    <definedName name="HAMUR202106038A20X202CAR" localSheetId="2">#REF!</definedName>
    <definedName name="HAMUR202106038A20X202CAR" localSheetId="3">#REF!</definedName>
    <definedName name="HAMUR202106038A20X202CAR">#REF!</definedName>
    <definedName name="HAMUR20240401225A10X102CAR" localSheetId="2">#REF!</definedName>
    <definedName name="HAMUR20240401225A10X102CAR" localSheetId="3">#REF!</definedName>
    <definedName name="HAMUR20240401225A10X102CAR">#REF!</definedName>
    <definedName name="HAMUR20240401225A20X202CAR" localSheetId="2">#REF!</definedName>
    <definedName name="HAMUR20240401225A20X202CAR" localSheetId="3">#REF!</definedName>
    <definedName name="HAMUR20240401225A20X202CAR">#REF!</definedName>
    <definedName name="HAMUR202404012A10X102CAR" localSheetId="2">#REF!</definedName>
    <definedName name="HAMUR202404012A10X102CAR" localSheetId="3">#REF!</definedName>
    <definedName name="HAMUR202404012A10X102CAR">#REF!</definedName>
    <definedName name="HAMUR202404012A20X202CAR" localSheetId="2">#REF!</definedName>
    <definedName name="HAMUR202404012A20X202CAR" localSheetId="3">#REF!</definedName>
    <definedName name="HAMUR202404012A20X202CAR">#REF!</definedName>
    <definedName name="HAMUR20240601225A10X102CAR" localSheetId="2">#REF!</definedName>
    <definedName name="HAMUR20240601225A10X102CAR" localSheetId="3">#REF!</definedName>
    <definedName name="HAMUR20240601225A10X102CAR">#REF!</definedName>
    <definedName name="HAMUR20240601225A20X202CAR" localSheetId="2">#REF!</definedName>
    <definedName name="HAMUR20240601225A20X202CAR" localSheetId="3">#REF!</definedName>
    <definedName name="HAMUR20240601225A20X202CAR">#REF!</definedName>
    <definedName name="HAMUR202406012A10X102CAR" localSheetId="2">#REF!</definedName>
    <definedName name="HAMUR202406012A10X102CAR" localSheetId="3">#REF!</definedName>
    <definedName name="HAMUR202406012A10X102CAR">#REF!</definedName>
    <definedName name="HAMUR202406012A20X202CAR" localSheetId="2">#REF!</definedName>
    <definedName name="HAMUR202406012A20X202CAR" localSheetId="3">#REF!</definedName>
    <definedName name="HAMUR202406012A20X202CAR">#REF!</definedName>
    <definedName name="HAPEDCONTRA" localSheetId="2">#REF!</definedName>
    <definedName name="HAPEDCONTRA" localSheetId="3">#REF!</definedName>
    <definedName name="HAPEDCONTRA">#REF!</definedName>
    <definedName name="HAPISO38A20AD124ESP10" localSheetId="2">#REF!</definedName>
    <definedName name="HAPISO38A20AD124ESP10" localSheetId="3">#REF!</definedName>
    <definedName name="HAPISO38A20AD124ESP10">#REF!</definedName>
    <definedName name="HAPISO38A20AD124ESP12" localSheetId="2">#REF!</definedName>
    <definedName name="HAPISO38A20AD124ESP12" localSheetId="3">#REF!</definedName>
    <definedName name="HAPISO38A20AD124ESP12">#REF!</definedName>
    <definedName name="HAPISO38A20AD124ESP15" localSheetId="2">#REF!</definedName>
    <definedName name="HAPISO38A20AD124ESP15" localSheetId="3">#REF!</definedName>
    <definedName name="HAPISO38A20AD124ESP15">#REF!</definedName>
    <definedName name="HAPISO38A20AD124ESP20" localSheetId="2">#REF!</definedName>
    <definedName name="HAPISO38A20AD124ESP20" localSheetId="3">#REF!</definedName>
    <definedName name="HAPISO38A20AD124ESP20">#REF!</definedName>
    <definedName name="HAPISO38A20AD140ESP10" localSheetId="2">#REF!</definedName>
    <definedName name="HAPISO38A20AD140ESP10" localSheetId="3">#REF!</definedName>
    <definedName name="HAPISO38A20AD140ESP10">#REF!</definedName>
    <definedName name="HAPISO38A20AD140ESP12" localSheetId="2">#REF!</definedName>
    <definedName name="HAPISO38A20AD140ESP12" localSheetId="3">#REF!</definedName>
    <definedName name="HAPISO38A20AD140ESP12">#REF!</definedName>
    <definedName name="HAPISO38A20AD140ESP15" localSheetId="2">#REF!</definedName>
    <definedName name="HAPISO38A20AD140ESP15" localSheetId="3">#REF!</definedName>
    <definedName name="HAPISO38A20AD140ESP15">#REF!</definedName>
    <definedName name="HAPISO38A20AD140ESP20" localSheetId="2">#REF!</definedName>
    <definedName name="HAPISO38A20AD140ESP20" localSheetId="3">#REF!</definedName>
    <definedName name="HAPISO38A20AD140ESP20">#REF!</definedName>
    <definedName name="HAPISO38A20AD180ESP10" localSheetId="2">#REF!</definedName>
    <definedName name="HAPISO38A20AD180ESP10" localSheetId="3">#REF!</definedName>
    <definedName name="HAPISO38A20AD180ESP10">#REF!</definedName>
    <definedName name="HAPISO38A20AD180ESP12" localSheetId="2">#REF!</definedName>
    <definedName name="HAPISO38A20AD180ESP12" localSheetId="3">#REF!</definedName>
    <definedName name="HAPISO38A20AD180ESP12">#REF!</definedName>
    <definedName name="HAPISO38A20AD180ESP15" localSheetId="2">#REF!</definedName>
    <definedName name="HAPISO38A20AD180ESP15" localSheetId="3">#REF!</definedName>
    <definedName name="HAPISO38A20AD180ESP15">#REF!</definedName>
    <definedName name="HAPISO38A20AD180ESP20" localSheetId="2">#REF!</definedName>
    <definedName name="HAPISO38A20AD180ESP20" localSheetId="3">#REF!</definedName>
    <definedName name="HAPISO38A20AD180ESP20">#REF!</definedName>
    <definedName name="HAPISO38A20AD210ESP10" localSheetId="2">#REF!</definedName>
    <definedName name="HAPISO38A20AD210ESP10" localSheetId="3">#REF!</definedName>
    <definedName name="HAPISO38A20AD210ESP10">#REF!</definedName>
    <definedName name="HAPISO38A20AD210ESP12" localSheetId="2">#REF!</definedName>
    <definedName name="HAPISO38A20AD210ESP12" localSheetId="3">#REF!</definedName>
    <definedName name="HAPISO38A20AD210ESP12">#REF!</definedName>
    <definedName name="HAPISO38A20AD210ESP15" localSheetId="2">#REF!</definedName>
    <definedName name="HAPISO38A20AD210ESP15" localSheetId="3">#REF!</definedName>
    <definedName name="HAPISO38A20AD210ESP15">#REF!</definedName>
    <definedName name="HAPISO38A20AD210ESP20" localSheetId="2">#REF!</definedName>
    <definedName name="HAPISO38A20AD210ESP20" localSheetId="3">#REF!</definedName>
    <definedName name="HAPISO38A20AD210ESP20">#REF!</definedName>
    <definedName name="HARAMPA12124401225A2038A20LIGWIN" localSheetId="2">#REF!</definedName>
    <definedName name="HARAMPA12124401225A2038A20LIGWIN" localSheetId="3">#REF!</definedName>
    <definedName name="HARAMPA12124401225A2038A20LIGWIN">#REF!</definedName>
    <definedName name="HARAMPA12124401225A2038A20MANO" localSheetId="2">#REF!</definedName>
    <definedName name="HARAMPA12124401225A2038A20MANO" localSheetId="3">#REF!</definedName>
    <definedName name="HARAMPA12124401225A2038A20MANO">#REF!</definedName>
    <definedName name="HARAMPA121244012A2038A20LIGWIN" localSheetId="2">#REF!</definedName>
    <definedName name="HARAMPA121244012A2038A20LIGWIN" localSheetId="3">#REF!</definedName>
    <definedName name="HARAMPA121244012A2038A20LIGWIN">#REF!</definedName>
    <definedName name="HARAMPA121244012A2038A20MANO" localSheetId="2">#REF!</definedName>
    <definedName name="HARAMPA121244012A2038A20MANO" localSheetId="3">#REF!</definedName>
    <definedName name="HARAMPA121244012A2038A20MANO">#REF!</definedName>
    <definedName name="HARAMPA12124601225A2038A20LIGWIN" localSheetId="2">#REF!</definedName>
    <definedName name="HARAMPA12124601225A2038A20LIGWIN" localSheetId="3">#REF!</definedName>
    <definedName name="HARAMPA12124601225A2038A20LIGWIN">#REF!</definedName>
    <definedName name="HARAMPA12124601225A2038A20MANO" localSheetId="2">#REF!</definedName>
    <definedName name="HARAMPA12124601225A2038A20MANO" localSheetId="3">#REF!</definedName>
    <definedName name="HARAMPA12124601225A2038A20MANO">#REF!</definedName>
    <definedName name="HARAMPA121246012A2038A20LIGWIN" localSheetId="2">#REF!</definedName>
    <definedName name="HARAMPA121246012A2038A20LIGWIN" localSheetId="3">#REF!</definedName>
    <definedName name="HARAMPA121246012A2038A20LIGWIN">#REF!</definedName>
    <definedName name="HARAMPA121246012A2038A20MANO" localSheetId="2">#REF!</definedName>
    <definedName name="HARAMPA121246012A2038A20MANO" localSheetId="3">#REF!</definedName>
    <definedName name="HARAMPA121246012A2038A20MANO">#REF!</definedName>
    <definedName name="HARAMPA12180401225A2038A20" localSheetId="2">#REF!</definedName>
    <definedName name="HARAMPA12180401225A2038A20" localSheetId="3">#REF!</definedName>
    <definedName name="HARAMPA12180401225A2038A20">#REF!</definedName>
    <definedName name="HARAMPA121804012A2038A20" localSheetId="2">#REF!</definedName>
    <definedName name="HARAMPA121804012A2038A20" localSheetId="3">#REF!</definedName>
    <definedName name="HARAMPA121804012A2038A20">#REF!</definedName>
    <definedName name="HARAMPA12180601225A2038A20" localSheetId="2">#REF!</definedName>
    <definedName name="HARAMPA12180601225A2038A20" localSheetId="3">#REF!</definedName>
    <definedName name="HARAMPA12180601225A2038A20">#REF!</definedName>
    <definedName name="HARAMPA121806012A2038A20" localSheetId="2">#REF!</definedName>
    <definedName name="HARAMPA121806012A2038A20" localSheetId="3">#REF!</definedName>
    <definedName name="HARAMPA121806012A2038A20">#REF!</definedName>
    <definedName name="HARAMPA12210401225A2038A20" localSheetId="2">#REF!</definedName>
    <definedName name="HARAMPA12210401225A2038A20" localSheetId="3">#REF!</definedName>
    <definedName name="HARAMPA12210401225A2038A20">#REF!</definedName>
    <definedName name="HARAMPA122104012A2038A20" localSheetId="2">#REF!</definedName>
    <definedName name="HARAMPA122104012A2038A20" localSheetId="3">#REF!</definedName>
    <definedName name="HARAMPA122104012A2038A20">#REF!</definedName>
    <definedName name="HARAMPA12210601225A2038A20" localSheetId="2">#REF!</definedName>
    <definedName name="HARAMPA12210601225A2038A20" localSheetId="3">#REF!</definedName>
    <definedName name="HARAMPA12210601225A2038A20">#REF!</definedName>
    <definedName name="HARAMPA122106012A2038A20" localSheetId="2">#REF!</definedName>
    <definedName name="HARAMPA122106012A2038A20" localSheetId="3">#REF!</definedName>
    <definedName name="HARAMPA122106012A2038A20">#REF!</definedName>
    <definedName name="HARAMPA12240401225A2038A20" localSheetId="2">#REF!</definedName>
    <definedName name="HARAMPA12240401225A2038A20" localSheetId="3">#REF!</definedName>
    <definedName name="HARAMPA12240401225A2038A20">#REF!</definedName>
    <definedName name="HARAMPA122404012A2038A20" localSheetId="2">#REF!</definedName>
    <definedName name="HARAMPA122404012A2038A20" localSheetId="3">#REF!</definedName>
    <definedName name="HARAMPA122404012A2038A20">#REF!</definedName>
    <definedName name="HARAMPA12240601225A2038A20" localSheetId="2">#REF!</definedName>
    <definedName name="HARAMPA12240601225A2038A20" localSheetId="3">#REF!</definedName>
    <definedName name="HARAMPA12240601225A2038A20">#REF!</definedName>
    <definedName name="HARAMPA122406012A2038A20" localSheetId="2">#REF!</definedName>
    <definedName name="HARAMPA122406012A2038A20" localSheetId="3">#REF!</definedName>
    <definedName name="HARAMPA122406012A2038A20">#REF!</definedName>
    <definedName name="HARAMPAESCCONTRA" localSheetId="2">#REF!</definedName>
    <definedName name="HARAMPAESCCONTRA" localSheetId="3">#REF!</definedName>
    <definedName name="HARAMPAESCCONTRA">#REF!</definedName>
    <definedName name="HARAMPAVEHCONTRA" localSheetId="2">#REF!</definedName>
    <definedName name="HARAMPAVEHCONTRA" localSheetId="3">#REF!</definedName>
    <definedName name="HARAMPAVEHCONTRA">#REF!</definedName>
    <definedName name="HAVA15201244043814A20LIG" localSheetId="2">#REF!</definedName>
    <definedName name="HAVA15201244043814A20LIG" localSheetId="3">#REF!</definedName>
    <definedName name="HAVA15201244043814A20LIG">#REF!</definedName>
    <definedName name="HAVA15201244043814A20MANO" localSheetId="2">#REF!</definedName>
    <definedName name="HAVA15201244043814A20MANO" localSheetId="3">#REF!</definedName>
    <definedName name="HAVA15201244043814A20MANO">#REF!</definedName>
    <definedName name="HAVA20201244043838A20LIG" localSheetId="2">#REF!</definedName>
    <definedName name="HAVA20201244043838A20LIG" localSheetId="3">#REF!</definedName>
    <definedName name="HAVA20201244043838A20LIG">#REF!</definedName>
    <definedName name="HAVA20201244043838A20MANO" localSheetId="2">#REF!</definedName>
    <definedName name="HAVA20201244043838A20MANO" localSheetId="3">#REF!</definedName>
    <definedName name="HAVA20201244043838A20MANO">#REF!</definedName>
    <definedName name="HAVABARANDACONTRA" localSheetId="2">#REF!</definedName>
    <definedName name="HAVABARANDACONTRA" localSheetId="3">#REF!</definedName>
    <definedName name="HAVABARANDACONTRA">#REF!</definedName>
    <definedName name="HAVACORONACISTCONTRA" localSheetId="2">#REF!</definedName>
    <definedName name="HAVACORONACISTCONTRA" localSheetId="3">#REF!</definedName>
    <definedName name="HAVACORONACISTCONTRA">#REF!</definedName>
    <definedName name="HAVIGA20401244033423838A20LIGWIN" localSheetId="2">#REF!</definedName>
    <definedName name="HAVIGA20401244033423838A20LIGWIN" localSheetId="3">#REF!</definedName>
    <definedName name="HAVIGA20401244033423838A20LIGWIN">#REF!</definedName>
    <definedName name="HAVIGA20401246033423838A20LIGWIN" localSheetId="2">#REF!</definedName>
    <definedName name="HAVIGA20401246033423838A20LIGWIN" localSheetId="3">#REF!</definedName>
    <definedName name="HAVIGA20401246033423838A20LIGWIN">#REF!</definedName>
    <definedName name="HAVIGA20401804033423838A20" localSheetId="2">#REF!</definedName>
    <definedName name="HAVIGA20401804033423838A20" localSheetId="3">#REF!</definedName>
    <definedName name="HAVIGA20401804033423838A20">#REF!</definedName>
    <definedName name="HAVIGA20401804033423838A20POR" localSheetId="2">#REF!</definedName>
    <definedName name="HAVIGA20401804033423838A20POR" localSheetId="3">#REF!</definedName>
    <definedName name="HAVIGA20401804033423838A20POR">#REF!</definedName>
    <definedName name="HAVIGA20401806033423838A20" localSheetId="2">#REF!</definedName>
    <definedName name="HAVIGA20401806033423838A20" localSheetId="3">#REF!</definedName>
    <definedName name="HAVIGA20401806033423838A20">#REF!</definedName>
    <definedName name="HAVIGA20401806033423838A20POR" localSheetId="2">#REF!</definedName>
    <definedName name="HAVIGA20401806033423838A20POR" localSheetId="3">#REF!</definedName>
    <definedName name="HAVIGA20401806033423838A20POR">#REF!</definedName>
    <definedName name="HAVIGA20402104033423838A20" localSheetId="2">#REF!</definedName>
    <definedName name="HAVIGA20402104033423838A20" localSheetId="3">#REF!</definedName>
    <definedName name="HAVIGA20402104033423838A20">#REF!</definedName>
    <definedName name="HAVIGA20402104033423838A20POR" localSheetId="2">#REF!</definedName>
    <definedName name="HAVIGA20402104033423838A20POR" localSheetId="3">#REF!</definedName>
    <definedName name="HAVIGA20402104033423838A20POR">#REF!</definedName>
    <definedName name="HAVIGA20402106033423838A20" localSheetId="2">#REF!</definedName>
    <definedName name="HAVIGA20402106033423838A20" localSheetId="3">#REF!</definedName>
    <definedName name="HAVIGA20402106033423838A20">#REF!</definedName>
    <definedName name="HAVIGA20402106033423838A20POR" localSheetId="2">#REF!</definedName>
    <definedName name="HAVIGA20402106033423838A20POR" localSheetId="3">#REF!</definedName>
    <definedName name="HAVIGA20402106033423838A20POR">#REF!</definedName>
    <definedName name="HAVIGA20402404033423838A20" localSheetId="2">#REF!</definedName>
    <definedName name="HAVIGA20402404033423838A20" localSheetId="3">#REF!</definedName>
    <definedName name="HAVIGA20402404033423838A20">#REF!</definedName>
    <definedName name="HAVIGA20402404033423838A20POR" localSheetId="2">#REF!</definedName>
    <definedName name="HAVIGA20402404033423838A20POR" localSheetId="3">#REF!</definedName>
    <definedName name="HAVIGA20402404033423838A20POR">#REF!</definedName>
    <definedName name="HAVIGA20402406033423838A20" localSheetId="2">#REF!</definedName>
    <definedName name="HAVIGA20402406033423838A20" localSheetId="3">#REF!</definedName>
    <definedName name="HAVIGA20402406033423838A20">#REF!</definedName>
    <definedName name="HAVIGA20402406033423838A20POR" localSheetId="2">#REF!</definedName>
    <definedName name="HAVIGA20402406033423838A20POR" localSheetId="3">#REF!</definedName>
    <definedName name="HAVIGA20402406033423838A20POR">#REF!</definedName>
    <definedName name="HAVIGA25501244043423838A25LIGWIN" localSheetId="2">#REF!</definedName>
    <definedName name="HAVIGA25501244043423838A25LIGWIN" localSheetId="3">#REF!</definedName>
    <definedName name="HAVIGA25501244043423838A25LIGWIN">#REF!</definedName>
    <definedName name="HAVIGA25501246043423838A25LIGWIN" localSheetId="2">#REF!</definedName>
    <definedName name="HAVIGA25501246043423838A25LIGWIN" localSheetId="3">#REF!</definedName>
    <definedName name="HAVIGA25501246043423838A25LIGWIN">#REF!</definedName>
    <definedName name="HAVIGA25501804043423838A25" localSheetId="2">#REF!</definedName>
    <definedName name="HAVIGA25501804043423838A25" localSheetId="3">#REF!</definedName>
    <definedName name="HAVIGA25501804043423838A25">#REF!</definedName>
    <definedName name="HAVIGA25501804043423838A25POR" localSheetId="2">#REF!</definedName>
    <definedName name="HAVIGA25501804043423838A25POR" localSheetId="3">#REF!</definedName>
    <definedName name="HAVIGA25501804043423838A25POR">#REF!</definedName>
    <definedName name="HAVIGA25501806043423838A25" localSheetId="2">#REF!</definedName>
    <definedName name="HAVIGA25501806043423838A25" localSheetId="3">#REF!</definedName>
    <definedName name="HAVIGA25501806043423838A25">#REF!</definedName>
    <definedName name="HAVIGA25501806043423838A25POR" localSheetId="2">#REF!</definedName>
    <definedName name="HAVIGA25501806043423838A25POR" localSheetId="3">#REF!</definedName>
    <definedName name="HAVIGA25501806043423838A25POR">#REF!</definedName>
    <definedName name="HAVIGA25502104043423838A25" localSheetId="2">#REF!</definedName>
    <definedName name="HAVIGA25502104043423838A25" localSheetId="3">#REF!</definedName>
    <definedName name="HAVIGA25502104043423838A25">#REF!</definedName>
    <definedName name="HAVIGA25502104043423838A25POR" localSheetId="2">#REF!</definedName>
    <definedName name="HAVIGA25502104043423838A25POR" localSheetId="3">#REF!</definedName>
    <definedName name="HAVIGA25502104043423838A25POR">#REF!</definedName>
    <definedName name="HAVIGA25502106043423838A25" localSheetId="2">#REF!</definedName>
    <definedName name="HAVIGA25502106043423838A25" localSheetId="3">#REF!</definedName>
    <definedName name="HAVIGA25502106043423838A25">#REF!</definedName>
    <definedName name="HAVIGA25502106043423838A25POR" localSheetId="2">#REF!</definedName>
    <definedName name="HAVIGA25502106043423838A25POR" localSheetId="3">#REF!</definedName>
    <definedName name="HAVIGA25502106043423838A25POR">#REF!</definedName>
    <definedName name="HAVIGA25502404043423838A25" localSheetId="2">#REF!</definedName>
    <definedName name="HAVIGA25502404043423838A25" localSheetId="3">#REF!</definedName>
    <definedName name="HAVIGA25502404043423838A25">#REF!</definedName>
    <definedName name="HAVIGA25502404043423838A25POR" localSheetId="2">#REF!</definedName>
    <definedName name="HAVIGA25502404043423838A25POR" localSheetId="3">#REF!</definedName>
    <definedName name="HAVIGA25502404043423838A25POR">#REF!</definedName>
    <definedName name="HAVIGA25502406043423838A25" localSheetId="2">#REF!</definedName>
    <definedName name="HAVIGA25502406043423838A25" localSheetId="3">#REF!</definedName>
    <definedName name="HAVIGA25502406043423838A25">#REF!</definedName>
    <definedName name="HAVIGA25502406043423838A25POR" localSheetId="2">#REF!</definedName>
    <definedName name="HAVIGA25502406043423838A25POR" localSheetId="3">#REF!</definedName>
    <definedName name="HAVIGA25502406043423838A25POR">#REF!</definedName>
    <definedName name="HAVIGA3060124404123838A25LIGWIN" localSheetId="2">#REF!</definedName>
    <definedName name="HAVIGA3060124404123838A25LIGWIN" localSheetId="3">#REF!</definedName>
    <definedName name="HAVIGA3060124404123838A25LIGWIN">#REF!</definedName>
    <definedName name="HAVIGA3060124604123838A25LIGWIN" localSheetId="2">#REF!</definedName>
    <definedName name="HAVIGA3060124604123838A25LIGWIN" localSheetId="3">#REF!</definedName>
    <definedName name="HAVIGA3060124604123838A25LIGWIN">#REF!</definedName>
    <definedName name="HAVIGA3060180404123838A25" localSheetId="2">#REF!</definedName>
    <definedName name="HAVIGA3060180404123838A25" localSheetId="3">#REF!</definedName>
    <definedName name="HAVIGA3060180404123838A25">#REF!</definedName>
    <definedName name="HAVIGA3060180404123838A25POR" localSheetId="2">#REF!</definedName>
    <definedName name="HAVIGA3060180404123838A25POR" localSheetId="3">#REF!</definedName>
    <definedName name="HAVIGA3060180404123838A25POR">#REF!</definedName>
    <definedName name="HAVIGA3060180604123838A25" localSheetId="2">#REF!</definedName>
    <definedName name="HAVIGA3060180604123838A25" localSheetId="3">#REF!</definedName>
    <definedName name="HAVIGA3060180604123838A25">#REF!</definedName>
    <definedName name="HAVIGA3060180604123838A25POR" localSheetId="2">#REF!</definedName>
    <definedName name="HAVIGA3060180604123838A25POR" localSheetId="3">#REF!</definedName>
    <definedName name="HAVIGA3060180604123838A25POR">#REF!</definedName>
    <definedName name="HAVIGA3060210404123838A25" localSheetId="2">#REF!</definedName>
    <definedName name="HAVIGA3060210404123838A25" localSheetId="3">#REF!</definedName>
    <definedName name="HAVIGA3060210404123838A25">#REF!</definedName>
    <definedName name="HAVIGA3060210404123838A25POR" localSheetId="2">#REF!</definedName>
    <definedName name="HAVIGA3060210404123838A25POR" localSheetId="3">#REF!</definedName>
    <definedName name="HAVIGA3060210404123838A25POR">#REF!</definedName>
    <definedName name="HAVIGA3060210604123838A25" localSheetId="2">#REF!</definedName>
    <definedName name="HAVIGA3060210604123838A25" localSheetId="3">#REF!</definedName>
    <definedName name="HAVIGA3060210604123838A25">#REF!</definedName>
    <definedName name="HAVIGA3060210604123838A25POR" localSheetId="2">#REF!</definedName>
    <definedName name="HAVIGA3060210604123838A25POR" localSheetId="3">#REF!</definedName>
    <definedName name="HAVIGA3060210604123838A25POR">#REF!</definedName>
    <definedName name="HAVIGA3060240404123838A25" localSheetId="2">#REF!</definedName>
    <definedName name="HAVIGA3060240404123838A25" localSheetId="3">#REF!</definedName>
    <definedName name="HAVIGA3060240404123838A25">#REF!</definedName>
    <definedName name="HAVIGA3060240404123838A25POR" localSheetId="2">#REF!</definedName>
    <definedName name="HAVIGA3060240404123838A25POR" localSheetId="3">#REF!</definedName>
    <definedName name="HAVIGA3060240404123838A25POR">#REF!</definedName>
    <definedName name="HAVIGA3060240604123838A25" localSheetId="2">#REF!</definedName>
    <definedName name="HAVIGA3060240604123838A25" localSheetId="3">#REF!</definedName>
    <definedName name="HAVIGA3060240604123838A25">#REF!</definedName>
    <definedName name="HAVIGA3060240604123838A25POR" localSheetId="2">#REF!</definedName>
    <definedName name="HAVIGA3060240604123838A25POR" localSheetId="3">#REF!</definedName>
    <definedName name="HAVIGA3060240604123838A25POR">#REF!</definedName>
    <definedName name="HAVIGA408012440512122538A25LIGWIN" localSheetId="2">#REF!</definedName>
    <definedName name="HAVIGA408012440512122538A25LIGWIN" localSheetId="3">#REF!</definedName>
    <definedName name="HAVIGA408012440512122538A25LIGWIN">#REF!</definedName>
    <definedName name="HAVIGA4080124405121238A25LIGWIN" localSheetId="2">#REF!</definedName>
    <definedName name="HAVIGA4080124405121238A25LIGWIN" localSheetId="3">#REF!</definedName>
    <definedName name="HAVIGA4080124405121238A25LIGWIN">#REF!</definedName>
    <definedName name="HAVIGA4080124605121238A25LIGWIN" localSheetId="2">#REF!</definedName>
    <definedName name="HAVIGA4080124605121238A25LIGWIN" localSheetId="3">#REF!</definedName>
    <definedName name="HAVIGA4080124605121238A25LIGWIN">#REF!</definedName>
    <definedName name="HAVIGA4080180405121238A25" localSheetId="2">#REF!</definedName>
    <definedName name="HAVIGA4080180405121238A25" localSheetId="3">#REF!</definedName>
    <definedName name="HAVIGA4080180405121238A25">#REF!</definedName>
    <definedName name="HAVIGA4080180405121238A25POR" localSheetId="2">#REF!</definedName>
    <definedName name="HAVIGA4080180405121238A25POR" localSheetId="3">#REF!</definedName>
    <definedName name="HAVIGA4080180405121238A25POR">#REF!</definedName>
    <definedName name="HAVIGA408018060512122538A25" localSheetId="2">#REF!</definedName>
    <definedName name="HAVIGA408018060512122538A25" localSheetId="3">#REF!</definedName>
    <definedName name="HAVIGA408018060512122538A25">#REF!</definedName>
    <definedName name="HAVIGA408018060512122538A25POR" localSheetId="2">#REF!</definedName>
    <definedName name="HAVIGA408018060512122538A25POR" localSheetId="3">#REF!</definedName>
    <definedName name="HAVIGA408018060512122538A25POR">#REF!</definedName>
    <definedName name="HAVIGA4080180605121238A25" localSheetId="2">#REF!</definedName>
    <definedName name="HAVIGA4080180605121238A25" localSheetId="3">#REF!</definedName>
    <definedName name="HAVIGA4080180605121238A25">#REF!</definedName>
    <definedName name="HAVIGA4080180605121238A25POR" localSheetId="2">#REF!</definedName>
    <definedName name="HAVIGA4080180605121238A25POR" localSheetId="3">#REF!</definedName>
    <definedName name="HAVIGA4080180605121238A25POR">#REF!</definedName>
    <definedName name="HAVIGA4080210405121238A25" localSheetId="2">#REF!</definedName>
    <definedName name="HAVIGA4080210405121238A25" localSheetId="3">#REF!</definedName>
    <definedName name="HAVIGA4080210405121238A25">#REF!</definedName>
    <definedName name="HAVIGA4080210405121238A25por" localSheetId="2">#REF!</definedName>
    <definedName name="HAVIGA4080210405121238A25por" localSheetId="3">#REF!</definedName>
    <definedName name="HAVIGA4080210405121238A25por">#REF!</definedName>
    <definedName name="HAVIGA408021060512122538A25" localSheetId="2">#REF!</definedName>
    <definedName name="HAVIGA408021060512122538A25" localSheetId="3">#REF!</definedName>
    <definedName name="HAVIGA408021060512122538A25">#REF!</definedName>
    <definedName name="HAVIGA408021060512122538A25POR" localSheetId="2">#REF!</definedName>
    <definedName name="HAVIGA408021060512122538A25POR" localSheetId="3">#REF!</definedName>
    <definedName name="HAVIGA408021060512122538A25POR">#REF!</definedName>
    <definedName name="HAVIGA4080210605121238A25" localSheetId="2">#REF!</definedName>
    <definedName name="HAVIGA4080210605121238A25" localSheetId="3">#REF!</definedName>
    <definedName name="HAVIGA4080210605121238A25">#REF!</definedName>
    <definedName name="HAVIGA4080210605121238A25POR" localSheetId="2">#REF!</definedName>
    <definedName name="HAVIGA4080210605121238A25POR" localSheetId="3">#REF!</definedName>
    <definedName name="HAVIGA4080210605121238A25POR">#REF!</definedName>
    <definedName name="HAVIGA4080240405121238A25" localSheetId="2">#REF!</definedName>
    <definedName name="HAVIGA4080240405121238A25" localSheetId="3">#REF!</definedName>
    <definedName name="HAVIGA4080240405121238A25">#REF!</definedName>
    <definedName name="HAVIGA4080240405121238A25POR" localSheetId="2">#REF!</definedName>
    <definedName name="HAVIGA4080240405121238A25POR" localSheetId="3">#REF!</definedName>
    <definedName name="HAVIGA4080240405121238A25POR">#REF!</definedName>
    <definedName name="HAVIGA408024060512122538A25" localSheetId="2">#REF!</definedName>
    <definedName name="HAVIGA408024060512122538A25" localSheetId="3">#REF!</definedName>
    <definedName name="HAVIGA408024060512122538A25">#REF!</definedName>
    <definedName name="HAVIGA408024060512122538A25PORT" localSheetId="2">#REF!</definedName>
    <definedName name="HAVIGA408024060512122538A25PORT" localSheetId="3">#REF!</definedName>
    <definedName name="HAVIGA408024060512122538A25PORT">#REF!</definedName>
    <definedName name="HAVIGA4080240605121238A25" localSheetId="2">#REF!</definedName>
    <definedName name="HAVIGA4080240605121238A25" localSheetId="3">#REF!</definedName>
    <definedName name="HAVIGA4080240605121238A25">#REF!</definedName>
    <definedName name="HAVIGA4080240605121238A25POR" localSheetId="2">#REF!</definedName>
    <definedName name="HAVIGA4080240605121238A25POR" localSheetId="3">#REF!</definedName>
    <definedName name="HAVIGA4080240605121238A25POR">#REF!</definedName>
    <definedName name="HAVPORTCISTCONTRA" localSheetId="2">#REF!</definedName>
    <definedName name="HAVPORTCISTCONTRA" localSheetId="3">#REF!</definedName>
    <definedName name="HAVPORTCISTCONTRA">#REF!</definedName>
    <definedName name="HAVRIOSTPONDCONTRA" localSheetId="2">#REF!</definedName>
    <definedName name="HAVRIOSTPONDCONTRA" localSheetId="3">#REF!</definedName>
    <definedName name="HAVRIOSTPONDCONTRA">#REF!</definedName>
    <definedName name="HAVUE4010124402383825A20LIGWIN" localSheetId="2">#REF!</definedName>
    <definedName name="HAVUE4010124402383825A20LIGWIN" localSheetId="3">#REF!</definedName>
    <definedName name="HAVUE4010124402383825A20LIGWIN">#REF!</definedName>
    <definedName name="HAVUE40101244023838A20LIGWIN" localSheetId="2">#REF!</definedName>
    <definedName name="HAVUE40101244023838A20LIGWIN" localSheetId="3">#REF!</definedName>
    <definedName name="HAVUE40101244023838A20LIGWIN">#REF!</definedName>
    <definedName name="HAVUE4010124602383825A20LIGWIN" localSheetId="2">#REF!</definedName>
    <definedName name="HAVUE4010124602383825A20LIGWIN" localSheetId="3">#REF!</definedName>
    <definedName name="HAVUE4010124602383825A20LIGWIN">#REF!</definedName>
    <definedName name="HAVUE40101246023838A20LIGWIN" localSheetId="2">#REF!</definedName>
    <definedName name="HAVUE40101246023838A20LIGWIN" localSheetId="3">#REF!</definedName>
    <definedName name="HAVUE40101246023838A20LIGWIN">#REF!</definedName>
    <definedName name="HAVUE4010180402383825A20" localSheetId="2">#REF!</definedName>
    <definedName name="HAVUE4010180402383825A20" localSheetId="3">#REF!</definedName>
    <definedName name="HAVUE4010180402383825A20">#REF!</definedName>
    <definedName name="HAVUE40101804023838A20" localSheetId="2">#REF!</definedName>
    <definedName name="HAVUE40101804023838A20" localSheetId="3">#REF!</definedName>
    <definedName name="HAVUE40101804023838A20">#REF!</definedName>
    <definedName name="HAVUE40101806023838A20" localSheetId="2">#REF!</definedName>
    <definedName name="HAVUE40101806023838A20" localSheetId="3">#REF!</definedName>
    <definedName name="HAVUE40101806023838A20">#REF!</definedName>
    <definedName name="HAVUE4012124402383825A20LIGWIN" localSheetId="2">#REF!</definedName>
    <definedName name="HAVUE4012124402383825A20LIGWIN" localSheetId="3">#REF!</definedName>
    <definedName name="HAVUE4012124402383825A20LIGWIN">#REF!</definedName>
    <definedName name="HAVUE40121244023838A20LIGWIN" localSheetId="2">#REF!</definedName>
    <definedName name="HAVUE40121244023838A20LIGWIN" localSheetId="3">#REF!</definedName>
    <definedName name="HAVUE40121244023838A20LIGWIN">#REF!</definedName>
    <definedName name="HAVUE4012124602383825A20LIGWIN" localSheetId="2">#REF!</definedName>
    <definedName name="HAVUE4012124602383825A20LIGWIN" localSheetId="3">#REF!</definedName>
    <definedName name="HAVUE4012124602383825A20LIGWIN">#REF!</definedName>
    <definedName name="HAVUE40121246023838A20LIGWIN" localSheetId="2">#REF!</definedName>
    <definedName name="HAVUE40121246023838A20LIGWIN" localSheetId="3">#REF!</definedName>
    <definedName name="HAVUE40121246023838A20LIGWIN">#REF!</definedName>
    <definedName name="HAVUE4012180402383825A20" localSheetId="2">#REF!</definedName>
    <definedName name="HAVUE4012180402383825A20" localSheetId="3">#REF!</definedName>
    <definedName name="HAVUE4012180402383825A20">#REF!</definedName>
    <definedName name="HAVUE40121804023838A20" localSheetId="2">#REF!</definedName>
    <definedName name="HAVUE40121804023838A20" localSheetId="3">#REF!</definedName>
    <definedName name="HAVUE40121804023838A20">#REF!</definedName>
    <definedName name="HAVUE4012180602383825A20" localSheetId="2">#REF!</definedName>
    <definedName name="HAVUE4012180602383825A20" localSheetId="3">#REF!</definedName>
    <definedName name="HAVUE4012180602383825A20">#REF!</definedName>
    <definedName name="HAVUE40121806023838A20" localSheetId="2">#REF!</definedName>
    <definedName name="HAVUE40121806023838A20" localSheetId="3">#REF!</definedName>
    <definedName name="HAVUE40121806023838A20">#REF!</definedName>
    <definedName name="HAVUELO10CONTRA" localSheetId="2">#REF!</definedName>
    <definedName name="HAVUELO10CONTRA" localSheetId="3">#REF!</definedName>
    <definedName name="HAVUELO10CONTRA">#REF!</definedName>
    <definedName name="HAZCH301354081225C634ADLIG" localSheetId="2">#REF!</definedName>
    <definedName name="HAZCH301354081225C634ADLIG" localSheetId="3">#REF!</definedName>
    <definedName name="HAZCH301354081225C634ADLIG">#REF!</definedName>
    <definedName name="HAZCH3013540812C634ADLIG" localSheetId="2">#REF!</definedName>
    <definedName name="HAZCH3013540812C634ADLIG" localSheetId="3">#REF!</definedName>
    <definedName name="HAZCH3013540812C634ADLIG">#REF!</definedName>
    <definedName name="HAZCH301356081225C634ADLIG" localSheetId="2">#REF!</definedName>
    <definedName name="HAZCH301356081225C634ADLIG" localSheetId="3">#REF!</definedName>
    <definedName name="HAZCH301356081225C634ADLIG">#REF!</definedName>
    <definedName name="HAZCH3013560812C634ADLIG" localSheetId="2">#REF!</definedName>
    <definedName name="HAZCH3013560812C634ADLIG" localSheetId="3">#REF!</definedName>
    <definedName name="HAZCH3013560812C634ADLIG">#REF!</definedName>
    <definedName name="HAZCH301404081225C634AD" localSheetId="2">#REF!</definedName>
    <definedName name="HAZCH301404081225C634AD" localSheetId="3">#REF!</definedName>
    <definedName name="HAZCH301404081225C634AD">#REF!</definedName>
    <definedName name="HAZCH3014040812C634AD" localSheetId="2">#REF!</definedName>
    <definedName name="HAZCH3014040812C634AD" localSheetId="3">#REF!</definedName>
    <definedName name="HAZCH3014040812C634AD">#REF!</definedName>
    <definedName name="HAZCH301406081225C634AD" localSheetId="2">#REF!</definedName>
    <definedName name="HAZCH301406081225C634AD" localSheetId="3">#REF!</definedName>
    <definedName name="HAZCH301406081225C634AD">#REF!</definedName>
    <definedName name="HAZCH3014060812C634AD" localSheetId="2">#REF!</definedName>
    <definedName name="HAZCH3014060812C634AD" localSheetId="3">#REF!</definedName>
    <definedName name="HAZCH3014060812C634AD">#REF!</definedName>
    <definedName name="HAZCH301804081225C634AD" localSheetId="2">#REF!</definedName>
    <definedName name="HAZCH301804081225C634AD" localSheetId="3">#REF!</definedName>
    <definedName name="HAZCH301804081225C634AD">#REF!</definedName>
    <definedName name="HAZCH3018040812C634AD" localSheetId="2">#REF!</definedName>
    <definedName name="HAZCH3018040812C634AD" localSheetId="3">#REF!</definedName>
    <definedName name="HAZCH3018040812C634AD">#REF!</definedName>
    <definedName name="HAZCH301806081225C634AD" localSheetId="2">#REF!</definedName>
    <definedName name="HAZCH301806081225C634AD" localSheetId="3">#REF!</definedName>
    <definedName name="HAZCH301806081225C634AD">#REF!</definedName>
    <definedName name="HAZCH3018060812C634AD" localSheetId="2">#REF!</definedName>
    <definedName name="HAZCH3018060812C634AD" localSheetId="3">#REF!</definedName>
    <definedName name="HAZCH3018060812C634AD">#REF!</definedName>
    <definedName name="HAZCH302104081225C634AD" localSheetId="2">#REF!</definedName>
    <definedName name="HAZCH302104081225C634AD" localSheetId="3">#REF!</definedName>
    <definedName name="HAZCH302104081225C634AD">#REF!</definedName>
    <definedName name="HAZCH3021040812C634AD" localSheetId="2">#REF!</definedName>
    <definedName name="HAZCH3021040812C634AD" localSheetId="3">#REF!</definedName>
    <definedName name="HAZCH3021040812C634AD">#REF!</definedName>
    <definedName name="HAZCH302106081225C634AD" localSheetId="2">#REF!</definedName>
    <definedName name="HAZCH302106081225C634AD" localSheetId="3">#REF!</definedName>
    <definedName name="HAZCH302106081225C634AD">#REF!</definedName>
    <definedName name="HAZCH3021060812C634AD" localSheetId="2">#REF!</definedName>
    <definedName name="HAZCH3021060812C634AD" localSheetId="3">#REF!</definedName>
    <definedName name="HAZCH3021060812C634AD">#REF!</definedName>
    <definedName name="HAZCH302404081225C634AD" localSheetId="2">#REF!</definedName>
    <definedName name="HAZCH302404081225C634AD" localSheetId="3">#REF!</definedName>
    <definedName name="HAZCH302404081225C634AD">#REF!</definedName>
    <definedName name="HAZCH3024040812C634AD" localSheetId="2">#REF!</definedName>
    <definedName name="HAZCH3024040812C634AD" localSheetId="3">#REF!</definedName>
    <definedName name="HAZCH3024040812C634AD">#REF!</definedName>
    <definedName name="HAZCH302406081225C634AD" localSheetId="2">#REF!</definedName>
    <definedName name="HAZCH302406081225C634AD" localSheetId="3">#REF!</definedName>
    <definedName name="HAZCH302406081225C634AD">#REF!</definedName>
    <definedName name="HAZCH3024060812C634AD" localSheetId="2">#REF!</definedName>
    <definedName name="HAZCH3024060812C634AD" localSheetId="3">#REF!</definedName>
    <definedName name="HAZCH3024060812C634AD">#REF!</definedName>
    <definedName name="HAZCH35180401225A15ADC18342CAM" localSheetId="2">#REF!</definedName>
    <definedName name="HAZCH35180401225A15ADC18342CAM" localSheetId="3">#REF!</definedName>
    <definedName name="HAZCH35180401225A15ADC18342CAM">#REF!</definedName>
    <definedName name="HAZCH351804012A15ADC18342CAM" localSheetId="2">#REF!</definedName>
    <definedName name="HAZCH351804012A15ADC18342CAM" localSheetId="3">#REF!</definedName>
    <definedName name="HAZCH351804012A15ADC18342CAM">#REF!</definedName>
    <definedName name="HAZCH35180601225A15ADC18342CAM" localSheetId="2">#REF!</definedName>
    <definedName name="HAZCH35180601225A15ADC18342CAM" localSheetId="3">#REF!</definedName>
    <definedName name="HAZCH35180601225A15ADC18342CAM">#REF!</definedName>
    <definedName name="HAZCH351806012A15ADC18342CAM" localSheetId="2">#REF!</definedName>
    <definedName name="HAZCH351806012A15ADC18342CAM" localSheetId="3">#REF!</definedName>
    <definedName name="HAZCH351806012A15ADC18342CAM">#REF!</definedName>
    <definedName name="HAZCH35210401225A15ADC18342CAM" localSheetId="2">#REF!</definedName>
    <definedName name="HAZCH35210401225A15ADC18342CAM" localSheetId="3">#REF!</definedName>
    <definedName name="HAZCH35210401225A15ADC18342CAM">#REF!</definedName>
    <definedName name="HAZCH352104012A15ADC18342CAM" localSheetId="2">#REF!</definedName>
    <definedName name="HAZCH352104012A15ADC18342CAM" localSheetId="3">#REF!</definedName>
    <definedName name="HAZCH352104012A15ADC18342CAM">#REF!</definedName>
    <definedName name="HAZCH35210601225A15ADC18342CAM" localSheetId="2">#REF!</definedName>
    <definedName name="HAZCH35210601225A15ADC18342CAM" localSheetId="3">#REF!</definedName>
    <definedName name="HAZCH35210601225A15ADC18342CAM">#REF!</definedName>
    <definedName name="HAZCH352106012A15ADC18342CAM" localSheetId="2">#REF!</definedName>
    <definedName name="HAZCH352106012A15ADC18342CAM" localSheetId="3">#REF!</definedName>
    <definedName name="HAZCH352106012A15ADC18342CAM">#REF!</definedName>
    <definedName name="HAZCH35240401225A15ADC18342CAM" localSheetId="2">#REF!</definedName>
    <definedName name="HAZCH35240401225A15ADC18342CAM" localSheetId="3">#REF!</definedName>
    <definedName name="HAZCH35240401225A15ADC18342CAM">#REF!</definedName>
    <definedName name="HAZCH352404012A15ADC18342CAM" localSheetId="2">#REF!</definedName>
    <definedName name="HAZCH352404012A15ADC18342CAM" localSheetId="3">#REF!</definedName>
    <definedName name="HAZCH352404012A15ADC18342CAM">#REF!</definedName>
    <definedName name="HAZCH35240601225A15ADC18342CAM" localSheetId="2">#REF!</definedName>
    <definedName name="HAZCH35240601225A15ADC18342CAM" localSheetId="3">#REF!</definedName>
    <definedName name="HAZCH35240601225A15ADC18342CAM">#REF!</definedName>
    <definedName name="HAZCH352406012A15ADC18342CAM" localSheetId="2">#REF!</definedName>
    <definedName name="HAZCH352406012A15ADC18342CAM" localSheetId="3">#REF!</definedName>
    <definedName name="HAZCH352406012A15ADC18342CAM">#REF!</definedName>
    <definedName name="HAZCH4013540812C634ADLIG" localSheetId="2">#REF!</definedName>
    <definedName name="HAZCH4013540812C634ADLIG" localSheetId="3">#REF!</definedName>
    <definedName name="HAZCH4013540812C634ADLIG">#REF!</definedName>
    <definedName name="HAZCH4013560812C634ADLIG" localSheetId="2">#REF!</definedName>
    <definedName name="HAZCH4013560812C634ADLIG" localSheetId="3">#REF!</definedName>
    <definedName name="HAZCH4013560812C634ADLIG">#REF!</definedName>
    <definedName name="HAZCH401404081225C634AD" localSheetId="2">#REF!</definedName>
    <definedName name="HAZCH401404081225C634AD" localSheetId="3">#REF!</definedName>
    <definedName name="HAZCH401404081225C634AD">#REF!</definedName>
    <definedName name="HAZCH4014040812C634AD" localSheetId="2">#REF!</definedName>
    <definedName name="HAZCH4014040812C634AD" localSheetId="3">#REF!</definedName>
    <definedName name="HAZCH4014040812C634AD">#REF!</definedName>
    <definedName name="HAZCH401804081225C634AD" localSheetId="2">#REF!</definedName>
    <definedName name="HAZCH401804081225C634AD" localSheetId="3">#REF!</definedName>
    <definedName name="HAZCH401804081225C634AD">#REF!</definedName>
    <definedName name="HAZCH4018040812C634AD" localSheetId="2">#REF!</definedName>
    <definedName name="HAZCH4018040812C634AD" localSheetId="3">#REF!</definedName>
    <definedName name="HAZCH4018040812C634AD">#REF!</definedName>
    <definedName name="HAZCH402104081225C634AD" localSheetId="2">#REF!</definedName>
    <definedName name="HAZCH402104081225C634AD" localSheetId="3">#REF!</definedName>
    <definedName name="HAZCH402104081225C634AD">#REF!</definedName>
    <definedName name="HAZCH4021040812C634AD" localSheetId="2">#REF!</definedName>
    <definedName name="HAZCH4021040812C634AD" localSheetId="3">#REF!</definedName>
    <definedName name="HAZCH4021040812C634AD">#REF!</definedName>
    <definedName name="HAZCH402404081225C634AD" localSheetId="2">#REF!</definedName>
    <definedName name="HAZCH402404081225C634AD" localSheetId="3">#REF!</definedName>
    <definedName name="HAZCH402404081225C634AD">#REF!</definedName>
    <definedName name="HAZCH4024040812C634AD" localSheetId="2">#REF!</definedName>
    <definedName name="HAZCH4024040812C634AD" localSheetId="3">#REF!</definedName>
    <definedName name="HAZCH4024040812C634AD">#REF!</definedName>
    <definedName name="HAZCH402406081225C634AD" localSheetId="2">#REF!</definedName>
    <definedName name="HAZCH402406081225C634AD" localSheetId="3">#REF!</definedName>
    <definedName name="HAZCH402406081225C634AD">#REF!</definedName>
    <definedName name="HAZCH4024060812C634AD" localSheetId="2">#REF!</definedName>
    <definedName name="HAZCH4024060812C634AD" localSheetId="3">#REF!</definedName>
    <definedName name="HAZCH4024060812C634AD">#REF!</definedName>
    <definedName name="HAZCH601356081225C634ADLIG" localSheetId="2">#REF!</definedName>
    <definedName name="HAZCH601356081225C634ADLIG" localSheetId="3">#REF!</definedName>
    <definedName name="HAZCH601356081225C634ADLIG">#REF!</definedName>
    <definedName name="HAZCH6013560812C634ADLIG" localSheetId="2">#REF!</definedName>
    <definedName name="HAZCH6013560812C634ADLIG" localSheetId="3">#REF!</definedName>
    <definedName name="HAZCH6013560812C634ADLIG">#REF!</definedName>
    <definedName name="HAZCH601406081225C634AD" localSheetId="2">#REF!</definedName>
    <definedName name="HAZCH601406081225C634AD" localSheetId="3">#REF!</definedName>
    <definedName name="HAZCH601406081225C634AD">#REF!</definedName>
    <definedName name="HAZCH6014060812C634AD" localSheetId="2">#REF!</definedName>
    <definedName name="HAZCH6014060812C634AD" localSheetId="3">#REF!</definedName>
    <definedName name="HAZCH6014060812C634AD">#REF!</definedName>
    <definedName name="HAZCH601806081225C634AD" localSheetId="2">#REF!</definedName>
    <definedName name="HAZCH601806081225C634AD" localSheetId="3">#REF!</definedName>
    <definedName name="HAZCH601806081225C634AD">#REF!</definedName>
    <definedName name="HAZCH6018060812C634AD" localSheetId="2">#REF!</definedName>
    <definedName name="HAZCH6018060812C634AD" localSheetId="3">#REF!</definedName>
    <definedName name="HAZCH6018060812C634AD">#REF!</definedName>
    <definedName name="HAZCH602106081225C634AD" localSheetId="2">#REF!</definedName>
    <definedName name="HAZCH602106081225C634AD" localSheetId="3">#REF!</definedName>
    <definedName name="HAZCH602106081225C634AD">#REF!</definedName>
    <definedName name="HAZCH6021060812C634AD" localSheetId="2">#REF!</definedName>
    <definedName name="HAZCH6021060812C634AD" localSheetId="3">#REF!</definedName>
    <definedName name="HAZCH6021060812C634AD">#REF!</definedName>
    <definedName name="HAZCPONDCONTRA" localSheetId="2">#REF!</definedName>
    <definedName name="HAZCPONDCONTRA" localSheetId="3">#REF!</definedName>
    <definedName name="HAZCPONDCONTRA">#REF!</definedName>
    <definedName name="HAZFOSOCONTRA" localSheetId="2">#REF!</definedName>
    <definedName name="HAZFOSOCONTRA" localSheetId="3">#REF!</definedName>
    <definedName name="HAZFOSOCONTRA">#REF!</definedName>
    <definedName name="HAZM201512423838A30LIG" localSheetId="2">#REF!</definedName>
    <definedName name="HAZM201512423838A30LIG" localSheetId="3">#REF!</definedName>
    <definedName name="HAZM201512423838A30LIG">#REF!</definedName>
    <definedName name="HAZM301512423838A30LIG" localSheetId="2">#REF!</definedName>
    <definedName name="HAZM301512423838A30LIG" localSheetId="3">#REF!</definedName>
    <definedName name="HAZM301512423838A30LIG">#REF!</definedName>
    <definedName name="HAZM302012423838A25LIG" localSheetId="2">#REF!</definedName>
    <definedName name="HAZM302012423838A25LIG" localSheetId="3">#REF!</definedName>
    <definedName name="HAZM302012423838A25LIG">#REF!</definedName>
    <definedName name="HAZM302013523838A25LIG" localSheetId="2">#REF!</definedName>
    <definedName name="HAZM302013523838A25LIG" localSheetId="3">#REF!</definedName>
    <definedName name="HAZM302013523838A25LIG">#REF!</definedName>
    <definedName name="HAZM302014023838A25" localSheetId="2">#REF!</definedName>
    <definedName name="HAZM302014023838A25" localSheetId="3">#REF!</definedName>
    <definedName name="HAZM302014023838A25">#REF!</definedName>
    <definedName name="HAZM30X20180" localSheetId="2">#REF!</definedName>
    <definedName name="HAZM30X20180" localSheetId="3">#REF!</definedName>
    <definedName name="HAZM30X20180">#REF!</definedName>
    <definedName name="HAZM401512423838A30LIG" localSheetId="2">#REF!</definedName>
    <definedName name="HAZM401512423838A30LIG" localSheetId="3">#REF!</definedName>
    <definedName name="HAZM401512423838A30LIG">#REF!</definedName>
    <definedName name="HAZM452012433838A25LIG" localSheetId="2">#REF!</definedName>
    <definedName name="HAZM452012433838A25LIG" localSheetId="3">#REF!</definedName>
    <definedName name="HAZM452012433838A25LIG">#REF!</definedName>
    <definedName name="HAZM452013533838A25LIG" localSheetId="2">#REF!</definedName>
    <definedName name="HAZM452013533838A25LIG" localSheetId="3">#REF!</definedName>
    <definedName name="HAZM452013533838A25LIG">#REF!</definedName>
    <definedName name="HAZM452014033838A25" localSheetId="2">#REF!</definedName>
    <definedName name="HAZM452014033838A25" localSheetId="3">#REF!</definedName>
    <definedName name="HAZM452014033838A25">#REF!</definedName>
    <definedName name="HAZM452018033838A25" localSheetId="2">#REF!</definedName>
    <definedName name="HAZM452018033838A25" localSheetId="3">#REF!</definedName>
    <definedName name="HAZM452018033838A25">#REF!</definedName>
    <definedName name="HAZM452512433838A25LIG" localSheetId="2">#REF!</definedName>
    <definedName name="HAZM452512433838A25LIG" localSheetId="3">#REF!</definedName>
    <definedName name="HAZM452512433838A25LIG">#REF!</definedName>
    <definedName name="HAZM452513533838A25LIG" localSheetId="2">#REF!</definedName>
    <definedName name="HAZM452513533838A25LIG" localSheetId="3">#REF!</definedName>
    <definedName name="HAZM452513533838A25LIG">#REF!</definedName>
    <definedName name="HAZM452514033838A25" localSheetId="2">#REF!</definedName>
    <definedName name="HAZM452514033838A25" localSheetId="3">#REF!</definedName>
    <definedName name="HAZM452514033838A25">#REF!</definedName>
    <definedName name="HAZM452521033838A25" localSheetId="2">#REF!</definedName>
    <definedName name="HAZM452521033838A25" localSheetId="3">#REF!</definedName>
    <definedName name="HAZM452521033838A25">#REF!</definedName>
    <definedName name="HAZM452524033838A25" localSheetId="2">#REF!</definedName>
    <definedName name="HAZM452524033838A25" localSheetId="3">#REF!</definedName>
    <definedName name="HAZM452524033838A25">#REF!</definedName>
    <definedName name="HAZM45X25180" localSheetId="2">#REF!</definedName>
    <definedName name="HAZM45X25180" localSheetId="3">#REF!</definedName>
    <definedName name="HAZM45X25180">#REF!</definedName>
    <definedName name="HAZM602512433838A25LIG" localSheetId="2">#REF!</definedName>
    <definedName name="HAZM602512433838A25LIG" localSheetId="3">#REF!</definedName>
    <definedName name="HAZM602512433838A25LIG">#REF!</definedName>
    <definedName name="HAZM602513533838A25LIG" localSheetId="2">#REF!</definedName>
    <definedName name="HAZM602513533838A25LIG" localSheetId="3">#REF!</definedName>
    <definedName name="HAZM602513533838A25LIG">#REF!</definedName>
    <definedName name="HAZM602514033838A25" localSheetId="2">#REF!</definedName>
    <definedName name="HAZM602514033838A25" localSheetId="3">#REF!</definedName>
    <definedName name="HAZM602514033838A25">#REF!</definedName>
    <definedName name="HAZM602521033838A25" localSheetId="2">#REF!</definedName>
    <definedName name="HAZM602521033838A25" localSheetId="3">#REF!</definedName>
    <definedName name="HAZM602521033838A25">#REF!</definedName>
    <definedName name="HAZM602524033838A25" localSheetId="2">#REF!</definedName>
    <definedName name="HAZM602524033838A25" localSheetId="3">#REF!</definedName>
    <definedName name="HAZM602524033838A25">#REF!</definedName>
    <definedName name="HAZM60X25180" localSheetId="2">#REF!</definedName>
    <definedName name="HAZM60X25180" localSheetId="3">#REF!</definedName>
    <definedName name="HAZM60X25180">#REF!</definedName>
    <definedName name="HAZM8TIPVIGACISTCONTRA" localSheetId="2">#REF!</definedName>
    <definedName name="HAZM8TIPVIGACISTCONTRA" localSheetId="3">#REF!</definedName>
    <definedName name="HAZM8TIPVIGACISTCONTRA">#REF!</definedName>
    <definedName name="HAZMRAMPACONTRA" localSheetId="2">#REF!</definedName>
    <definedName name="HAZMRAMPACONTRA" localSheetId="3">#REF!</definedName>
    <definedName name="HAZMRAMPACONTRA">#REF!</definedName>
    <definedName name="hbi" localSheetId="2">#REF!</definedName>
    <definedName name="hbi" localSheetId="3">#REF!</definedName>
    <definedName name="hbi">#REF!</definedName>
    <definedName name="hbii" localSheetId="2">#REF!</definedName>
    <definedName name="hbii" localSheetId="3">#REF!</definedName>
    <definedName name="hbii">#REF!</definedName>
    <definedName name="hbiii" localSheetId="2">#REF!</definedName>
    <definedName name="hbiii" localSheetId="3">#REF!</definedName>
    <definedName name="hbiii">#REF!</definedName>
    <definedName name="hbiiii" localSheetId="2">#REF!</definedName>
    <definedName name="hbiiii" localSheetId="3">#REF!</definedName>
    <definedName name="hbiiii">#REF!</definedName>
    <definedName name="hci" localSheetId="2">#REF!</definedName>
    <definedName name="hci" localSheetId="3">#REF!</definedName>
    <definedName name="hci">#REF!</definedName>
    <definedName name="hcii" localSheetId="2">#REF!</definedName>
    <definedName name="hcii" localSheetId="3">#REF!</definedName>
    <definedName name="hcii">#REF!</definedName>
    <definedName name="hciii" localSheetId="2">#REF!</definedName>
    <definedName name="hciii" localSheetId="3">#REF!</definedName>
    <definedName name="hciii">#REF!</definedName>
    <definedName name="hciiii" localSheetId="2">#REF!</definedName>
    <definedName name="hciiii" localSheetId="3">#REF!</definedName>
    <definedName name="hciiii">#REF!</definedName>
    <definedName name="HCLASEA">'[47]ANALISIS PARTIDAS CARRET.'!$H$619</definedName>
    <definedName name="HCLASEB">'[47]ANALISIS PARTIDAS CARRET.'!$H$608</definedName>
    <definedName name="HCLASED">#REF!</definedName>
    <definedName name="hcpi" localSheetId="2">#REF!</definedName>
    <definedName name="hcpi" localSheetId="3">#REF!</definedName>
    <definedName name="hcpi">#REF!</definedName>
    <definedName name="hcpii" localSheetId="2">#REF!</definedName>
    <definedName name="hcpii" localSheetId="3">#REF!</definedName>
    <definedName name="hcpii">#REF!</definedName>
    <definedName name="hcpiii" localSheetId="2">#REF!</definedName>
    <definedName name="hcpiii" localSheetId="3">#REF!</definedName>
    <definedName name="hcpiii">#REF!</definedName>
    <definedName name="hcpiiii" localSheetId="2">#REF!</definedName>
    <definedName name="hcpiiii" localSheetId="3">#REF!</definedName>
    <definedName name="hcpiiii">#REF!</definedName>
    <definedName name="HERR_MENO" localSheetId="2">#REF!</definedName>
    <definedName name="HERR_MENO">#REF!</definedName>
    <definedName name="HGON100" localSheetId="2">#REF!</definedName>
    <definedName name="HGON100" localSheetId="3">[6]Mezcla!#REF!</definedName>
    <definedName name="HGON100">#REF!</definedName>
    <definedName name="HGON140" localSheetId="2">#REF!</definedName>
    <definedName name="HGON140" localSheetId="3">[6]Mezcla!#REF!</definedName>
    <definedName name="HGON140">#REF!</definedName>
    <definedName name="HGON180" localSheetId="2">#REF!</definedName>
    <definedName name="HGON180" localSheetId="3">[6]Mezcla!#REF!</definedName>
    <definedName name="HGON180">#REF!</definedName>
    <definedName name="HGON210" localSheetId="2">#REF!</definedName>
    <definedName name="HGON210" localSheetId="3">[6]Mezcla!#REF!</definedName>
    <definedName name="HGON210">#REF!</definedName>
    <definedName name="hilo" localSheetId="2">#REF!</definedName>
    <definedName name="hilo" localSheetId="3">#REF!</definedName>
    <definedName name="hilo">#REF!</definedName>
    <definedName name="Hilo_de_Nylon">[28]Insumos!$B$69:$D$69</definedName>
    <definedName name="HINCA" localSheetId="2">#REF!</definedName>
    <definedName name="HINCA" localSheetId="3">#REF!</definedName>
    <definedName name="HINCA">#REF!</definedName>
    <definedName name="HINCA_2">"$#REF!.$#REF!$#REF!"</definedName>
    <definedName name="HINCA_3">"$#REF!.$#REF!$#REF!"</definedName>
    <definedName name="Hinca_de_Pilotes" localSheetId="2">#REF!</definedName>
    <definedName name="Hinca_de_Pilotes" localSheetId="3">#REF!</definedName>
    <definedName name="Hinca_de_Pilotes">#REF!</definedName>
    <definedName name="Hinca_de_Pilotes_2">#N/A</definedName>
    <definedName name="Hinca_de_Pilotes_3">#N/A</definedName>
    <definedName name="HINCADEPILOTES" localSheetId="2">#REF!</definedName>
    <definedName name="HINCADEPILOTES" localSheetId="3">#REF!</definedName>
    <definedName name="HINCADEPILOTES">#REF!</definedName>
    <definedName name="HINCADEPILOTES_2">#N/A</definedName>
    <definedName name="HINCADEPILOTES_3">#N/A</definedName>
    <definedName name="HINDUSTRIAL100" localSheetId="2">#REF!</definedName>
    <definedName name="HINDUSTRIAL100" localSheetId="3">#REF!</definedName>
    <definedName name="HINDUSTRIAL100">#REF!</definedName>
    <definedName name="HINDUSTRIAL140" localSheetId="2">#REF!</definedName>
    <definedName name="HINDUSTRIAL140" localSheetId="3">#REF!</definedName>
    <definedName name="HINDUSTRIAL140">#REF!</definedName>
    <definedName name="HINDUSTRIAL180" localSheetId="2">#REF!</definedName>
    <definedName name="HINDUSTRIAL180" localSheetId="3">[6]insumo!$D$35</definedName>
    <definedName name="HINDUSTRIAL180">#REF!</definedName>
    <definedName name="HINDUSTRIAL210" localSheetId="2">#REF!</definedName>
    <definedName name="HINDUSTRIAL210" localSheetId="3">[6]insumo!$D$36</definedName>
    <definedName name="HINDUSTRIAL210">#REF!</definedName>
    <definedName name="hligadora" localSheetId="2">#REF!</definedName>
    <definedName name="hligadora" localSheetId="3">#REF!</definedName>
    <definedName name="hligadora">#REF!</definedName>
    <definedName name="HOJASEGUETA" localSheetId="2">#REF!</definedName>
    <definedName name="HOJASEGUETA" localSheetId="3">#REF!</definedName>
    <definedName name="HOJASEGUETA">#REF!</definedName>
    <definedName name="HORACIO" localSheetId="2">#REF!</definedName>
    <definedName name="HORACIO" localSheetId="3">#REF!</definedName>
    <definedName name="HORACIO">#REF!</definedName>
    <definedName name="HORACIO_2">"$#REF!.$L$66:$W$66"</definedName>
    <definedName name="HORACIO_3">"$#REF!.$L$66:$W$66"</definedName>
    <definedName name="HORI140">'[23]Analisis Detallado'!#REF!</definedName>
    <definedName name="HORI160">'[23]Analisis Detallado'!#REF!</definedName>
    <definedName name="HORI180">'[23]Analisis Detallado'!#REF!</definedName>
    <definedName name="HORI210">'[23]Analisis Detallado'!#REF!</definedName>
    <definedName name="HORI240">'[23]Analisis Detallado'!#REF!</definedName>
    <definedName name="HORI250">'[23]Analisis Detallado'!#REF!</definedName>
    <definedName name="HORI260">'[23]Analisis Detallado'!#REF!</definedName>
    <definedName name="HORI280">'[23]Analisis Detallado'!#REF!</definedName>
    <definedName name="HORI300">'[23]Analisis Detallado'!#REF!</definedName>
    <definedName name="HORI315">'[23]Analisis Detallado'!#REF!</definedName>
    <definedName name="HORI350">'[23]Analisis Detallado'!#REF!</definedName>
    <definedName name="HORI400">'[23]Analisis Detallado'!#REF!</definedName>
    <definedName name="horind100" localSheetId="2">#REF!</definedName>
    <definedName name="horind100" localSheetId="3">[6]insumo!#REF!</definedName>
    <definedName name="horind100">#REF!</definedName>
    <definedName name="horind140" localSheetId="2">#REF!</definedName>
    <definedName name="horind140" localSheetId="3">[6]insumo!#REF!</definedName>
    <definedName name="horind140">#REF!</definedName>
    <definedName name="horind180" localSheetId="2">#REF!</definedName>
    <definedName name="horind180" localSheetId="3">[6]insumo!#REF!</definedName>
    <definedName name="horind180">#REF!</definedName>
    <definedName name="horind210" localSheetId="2">#REF!</definedName>
    <definedName name="horind210" localSheetId="3">[6]insumo!#REF!</definedName>
    <definedName name="horind210">#REF!</definedName>
    <definedName name="horm.1.2">'[40]Ana. Horm mexc mort'!$D$70</definedName>
    <definedName name="horm.1.3" localSheetId="3">'[51]Ana. Horm mexc mort'!$D$53</definedName>
    <definedName name="horm.1.3">'[41]Analisis Unit. '!$F$74</definedName>
    <definedName name="horm.1.3.5" localSheetId="3">'[51]Ana. Horm mexc mort'!$D$61</definedName>
    <definedName name="horm.1.3.5">'[41]Analisis Unit. '!$F$64</definedName>
    <definedName name="Horm_124_TrompoyWinche" localSheetId="2">#REF!</definedName>
    <definedName name="Horm_124_TrompoyWinche">#REF!</definedName>
    <definedName name="HORM_IND_180" localSheetId="2">#REF!</definedName>
    <definedName name="HORM_IND_180">#REF!</definedName>
    <definedName name="HORM_IND_210" localSheetId="2">#REF!</definedName>
    <definedName name="HORM_IND_210">#REF!</definedName>
    <definedName name="HORM_IND_240" localSheetId="2">#REF!</definedName>
    <definedName name="HORM_IND_240">#REF!</definedName>
    <definedName name="HORM124" localSheetId="2">#REF!</definedName>
    <definedName name="HORM124" localSheetId="3">#REF!</definedName>
    <definedName name="HORM124">#REF!</definedName>
    <definedName name="HORM124LIGADORA" localSheetId="2">#REF!</definedName>
    <definedName name="HORM124LIGADORA" localSheetId="3">#REF!</definedName>
    <definedName name="HORM124LIGADORA">#REF!</definedName>
    <definedName name="HORM124LIGAWINCHE" localSheetId="2">#REF!</definedName>
    <definedName name="HORM124LIGAWINCHE" localSheetId="3">#REF!</definedName>
    <definedName name="HORM124LIGAWINCHE">#REF!</definedName>
    <definedName name="HORM135" localSheetId="2">#REF!</definedName>
    <definedName name="HORM135" localSheetId="3">#REF!</definedName>
    <definedName name="HORM135">#REF!</definedName>
    <definedName name="HORM135_MANUAL">'[69]HORM. Y MORTEROS.'!$H$212</definedName>
    <definedName name="HORM135LIGADORA" localSheetId="2">#REF!</definedName>
    <definedName name="HORM135LIGADORA" localSheetId="3">#REF!</definedName>
    <definedName name="HORM135LIGADORA">#REF!</definedName>
    <definedName name="HORM135LIGAWINCHE" localSheetId="2">#REF!</definedName>
    <definedName name="HORM135LIGAWINCHE" localSheetId="3">#REF!</definedName>
    <definedName name="HORM135LIGAWINCHE">#REF!</definedName>
    <definedName name="HORM140" localSheetId="2">#REF!</definedName>
    <definedName name="HORM140" localSheetId="3">#REF!</definedName>
    <definedName name="HORM140">#REF!</definedName>
    <definedName name="HORM160" localSheetId="2">#REF!</definedName>
    <definedName name="HORM160" localSheetId="3">#REF!</definedName>
    <definedName name="HORM160">#REF!</definedName>
    <definedName name="HORM180" localSheetId="2">#REF!</definedName>
    <definedName name="HORM180" localSheetId="0">'[23]Analisis Detallado'!#REF!</definedName>
    <definedName name="HORM180" localSheetId="3">#REF!</definedName>
    <definedName name="HORM180">#REF!</definedName>
    <definedName name="HORM210" localSheetId="2">#REF!</definedName>
    <definedName name="HORM210" localSheetId="3">#REF!</definedName>
    <definedName name="HORM210">#REF!</definedName>
    <definedName name="HORM240" localSheetId="2">#REF!</definedName>
    <definedName name="HORM240" localSheetId="3">#REF!</definedName>
    <definedName name="HORM240">#REF!</definedName>
    <definedName name="HORM250" localSheetId="2">#REF!</definedName>
    <definedName name="HORM250" localSheetId="3">#REF!</definedName>
    <definedName name="HORM250">#REF!</definedName>
    <definedName name="HORM260" localSheetId="2">#REF!</definedName>
    <definedName name="HORM260" localSheetId="3">#REF!</definedName>
    <definedName name="HORM260">#REF!</definedName>
    <definedName name="HORM280" localSheetId="2">#REF!</definedName>
    <definedName name="HORM280" localSheetId="3">#REF!</definedName>
    <definedName name="HORM280">#REF!</definedName>
    <definedName name="HORM300" localSheetId="2">#REF!</definedName>
    <definedName name="HORM300" localSheetId="3">#REF!</definedName>
    <definedName name="HORM300">#REF!</definedName>
    <definedName name="HORM315" localSheetId="2">#REF!</definedName>
    <definedName name="HORM315" localSheetId="3">#REF!</definedName>
    <definedName name="HORM315">#REF!</definedName>
    <definedName name="HORM350" localSheetId="2">#REF!</definedName>
    <definedName name="HORM350" localSheetId="3">#REF!</definedName>
    <definedName name="HORM350">#REF!</definedName>
    <definedName name="HORM400" localSheetId="2">#REF!</definedName>
    <definedName name="HORM400" localSheetId="3">#REF!</definedName>
    <definedName name="HORM400">#REF!</definedName>
    <definedName name="HORMFROT" localSheetId="2">#REF!</definedName>
    <definedName name="HORMFROT" localSheetId="3">#REF!</definedName>
    <definedName name="HORMFROT">#REF!</definedName>
    <definedName name="Hormigón_Industrial_180_Kg_cm2">[28]Insumos!$B$70:$D$70</definedName>
    <definedName name="Hormigón_Industrial_210_Kg_cm2">[70]Insumos!$B$71:$D$71</definedName>
    <definedName name="Hormigón_Industrial_210_Kg_cm2_1">[70]Insumos!$B$71:$D$71</definedName>
    <definedName name="Hormigón_Industrial_210_Kg_cm2_2">[70]Insumos!$B$71:$D$71</definedName>
    <definedName name="Hormigón_Industrial_210_Kg_cm2_3">[70]Insumos!$B$71:$D$71</definedName>
    <definedName name="Hormigón_Industrial_240_Kg_cm2" localSheetId="2">[9]Insumos!#REF!</definedName>
    <definedName name="Hormigón_Industrial_240_Kg_cm2" localSheetId="3">[9]Insumos!#REF!</definedName>
    <definedName name="Hormigón_Industrial_240_Kg_cm2">[9]Insumos!#REF!</definedName>
    <definedName name="HORMIGON100" localSheetId="2">#REF!</definedName>
    <definedName name="HORMIGON100" localSheetId="3">#REF!</definedName>
    <definedName name="HORMIGON100">#REF!</definedName>
    <definedName name="hormigon140" localSheetId="2">#REF!</definedName>
    <definedName name="hormigon140" localSheetId="3">#REF!</definedName>
    <definedName name="hormigon140">#REF!</definedName>
    <definedName name="hormigon180" localSheetId="2">#REF!</definedName>
    <definedName name="HORMIGON180" localSheetId="3">[71]Análisis!$H$40</definedName>
    <definedName name="hormigon180">#REF!</definedName>
    <definedName name="hormigon210" localSheetId="2">#REF!</definedName>
    <definedName name="hormigon210" localSheetId="3">#REF!</definedName>
    <definedName name="hormigon210">#REF!</definedName>
    <definedName name="hormigon240" localSheetId="2">#REF!</definedName>
    <definedName name="hormigon240" localSheetId="3">#REF!</definedName>
    <definedName name="hormigon240">#REF!</definedName>
    <definedName name="Hormigon240i" localSheetId="2">[30]MATERIALES!#REF!</definedName>
    <definedName name="Hormigon240i" localSheetId="3">[30]MATERIALES!#REF!</definedName>
    <definedName name="Hormigon240i">[30]MATERIALES!#REF!</definedName>
    <definedName name="hormigon280" localSheetId="2">#REF!</definedName>
    <definedName name="hormigon280" localSheetId="3">#REF!</definedName>
    <definedName name="hormigon280">#REF!</definedName>
    <definedName name="HORMIGON350" localSheetId="2">#REF!</definedName>
    <definedName name="HORMIGON350" localSheetId="3">#REF!</definedName>
    <definedName name="HORMIGON350">#REF!</definedName>
    <definedName name="HORMIGONARMADOALETAS" localSheetId="2">#REF!</definedName>
    <definedName name="HORMIGONARMADOALETAS" localSheetId="3">#REF!</definedName>
    <definedName name="HORMIGONARMADOALETAS">#REF!</definedName>
    <definedName name="HORMIGONARMADOESTRIBOS" localSheetId="2">#REF!</definedName>
    <definedName name="HORMIGONARMADOESTRIBOS" localSheetId="3">#REF!</definedName>
    <definedName name="HORMIGONARMADOESTRIBOS">#REF!</definedName>
    <definedName name="HORMIGONARMADOGUARDARRUEDASYDEFENSASLATERALES" localSheetId="2">#REF!</definedName>
    <definedName name="HORMIGONARMADOGUARDARRUEDASYDEFENSASLATERALES" localSheetId="3">#REF!</definedName>
    <definedName name="HORMIGONARMADOGUARDARRUEDASYDEFENSASLATERALES">#REF!</definedName>
    <definedName name="HORMIGONARMADOGUARDARRUEDASYDEFENSASLATERALES_2">#N/A</definedName>
    <definedName name="HORMIGONARMADOGUARDARRUEDASYDEFENSASLATERALES_3">#N/A</definedName>
    <definedName name="HORMIGONARMADOLOSADEAPROCHE" localSheetId="2">#REF!</definedName>
    <definedName name="HORMIGONARMADOLOSADEAPROCHE" localSheetId="3">#REF!</definedName>
    <definedName name="HORMIGONARMADOLOSADEAPROCHE">#REF!</definedName>
    <definedName name="HORMIGONARMADOLOSADEAPROCHE_2">#N/A</definedName>
    <definedName name="HORMIGONARMADOLOSADEAPROCHE_3">#N/A</definedName>
    <definedName name="HORMIGONARMADOLOSADETABLERO" localSheetId="2">#REF!</definedName>
    <definedName name="HORMIGONARMADOLOSADETABLERO" localSheetId="3">#REF!</definedName>
    <definedName name="HORMIGONARMADOLOSADETABLERO">#REF!</definedName>
    <definedName name="HORMIGONARMADOLOSADETABLERO_2">#N/A</definedName>
    <definedName name="HORMIGONARMADOLOSADETABLERO_3">#N/A</definedName>
    <definedName name="HORMIGONARMADOVIGUETAS" localSheetId="2">#REF!</definedName>
    <definedName name="HORMIGONARMADOVIGUETAS" localSheetId="3">#REF!</definedName>
    <definedName name="HORMIGONARMADOVIGUETAS">#REF!</definedName>
    <definedName name="HORMIGONARMADOVIGUETAS_2">#N/A</definedName>
    <definedName name="HORMIGONARMADOVIGUETAS_3">#N/A</definedName>
    <definedName name="hormigonproteccionpilas" localSheetId="2">#REF!</definedName>
    <definedName name="hormigonproteccionpilas" localSheetId="3">#REF!</definedName>
    <definedName name="hormigonproteccionpilas">#REF!</definedName>
    <definedName name="HORMIGONSIMPLE" localSheetId="2">#REF!</definedName>
    <definedName name="HORMIGONSIMPLE" localSheetId="3">#REF!</definedName>
    <definedName name="HORMIGONSIMPLE">#REF!</definedName>
    <definedName name="HORMIGONVIGASPOSTENSADAS" localSheetId="2">#REF!</definedName>
    <definedName name="HORMIGONVIGASPOSTENSADAS" localSheetId="3">#REF!</definedName>
    <definedName name="HORMIGONVIGASPOSTENSADAS">#REF!</definedName>
    <definedName name="hormind210" localSheetId="2">#REF!</definedName>
    <definedName name="hormind210">#REF!</definedName>
    <definedName name="hr.grader.cat.140h">'[26]Tarifas de Alquiler de Equipo'!$I$29</definedName>
    <definedName name="hr.pala.cat.966c">'[26]Tarifas de Alquiler de Equipo'!$I$54</definedName>
    <definedName name="hr.retro.cat.225">'[26]Tarifas de Alquiler de Equipo'!$I$41</definedName>
    <definedName name="hr.retro.cat.416">'[26]Tarifas de Alquiler de Equipo'!$I$46</definedName>
    <definedName name="hr.RodDin.dinapac.ca25">'[26]Tarifas de Alquiler de Equipo'!$I$80</definedName>
    <definedName name="hwinche" localSheetId="2">#REF!</definedName>
    <definedName name="hwinche" localSheetId="3">#REF!</definedName>
    <definedName name="hwinche">#REF!</definedName>
    <definedName name="I" localSheetId="2">[10]A!#REF!</definedName>
    <definedName name="I">[10]A!#REF!</definedName>
    <definedName name="IMBORNAL">#REF!</definedName>
    <definedName name="imocolocjuntas">[65]INSUMOS!$F$261</definedName>
    <definedName name="IMPERM." localSheetId="2">#REF!</definedName>
    <definedName name="IMPERM.">#REF!</definedName>
    <definedName name="IMPEST" localSheetId="2">#REF!</definedName>
    <definedName name="IMPEST" localSheetId="3">#REF!</definedName>
    <definedName name="IMPEST">#REF!</definedName>
    <definedName name="IMPREV" localSheetId="2">#REF!</definedName>
    <definedName name="IMPREV" localSheetId="3">#REF!</definedName>
    <definedName name="IMPREV">#REF!</definedName>
    <definedName name="IMPREV." localSheetId="2">#REF!</definedName>
    <definedName name="IMPREV." localSheetId="3">#REF!</definedName>
    <definedName name="IMPREV.">#REF!</definedName>
    <definedName name="IMPREVISTO" localSheetId="2">#REF!</definedName>
    <definedName name="IMPREVISTO" localSheetId="3">#REF!</definedName>
    <definedName name="IMPREVISTO">#REF!</definedName>
    <definedName name="IMPREVISTO1" localSheetId="2">#REF!</definedName>
    <definedName name="IMPREVISTO1" localSheetId="3">#REF!</definedName>
    <definedName name="IMPREVISTO1">#REF!</definedName>
    <definedName name="IMPRIMAC">#REF!</definedName>
    <definedName name="IMPRIMACION" localSheetId="2">#REF!</definedName>
    <definedName name="IMPRIMACION" localSheetId="3">#REF!</definedName>
    <definedName name="IMPRIMACION">#REF!</definedName>
    <definedName name="IMTEPLA">'[37]anal term'!$G$1279</definedName>
    <definedName name="INCREM" localSheetId="2">#REF!</definedName>
    <definedName name="INCREM" localSheetId="3">#REF!</definedName>
    <definedName name="INCREM">#REF!</definedName>
    <definedName name="ind.var.pre">'[26]Analisis Unitarios'!$K$2</definedName>
    <definedName name="ingeniera">[38]M.O.!$C$10</definedName>
    <definedName name="ingi" localSheetId="2">#REF!</definedName>
    <definedName name="ingi" localSheetId="3">#REF!</definedName>
    <definedName name="ingi">#REF!</definedName>
    <definedName name="ingii" localSheetId="2">#REF!</definedName>
    <definedName name="ingii" localSheetId="3">#REF!</definedName>
    <definedName name="ingii">#REF!</definedName>
    <definedName name="ingiii" localSheetId="2">#REF!</definedName>
    <definedName name="ingiii" localSheetId="3">#REF!</definedName>
    <definedName name="ingiii">#REF!</definedName>
    <definedName name="ingiiii" localSheetId="2">#REF!</definedName>
    <definedName name="ingiiii" localSheetId="3">#REF!</definedName>
    <definedName name="ingiiii">#REF!</definedName>
    <definedName name="INOALARBCO" localSheetId="2">#REF!</definedName>
    <definedName name="INOALARBCO" localSheetId="3">#REF!</definedName>
    <definedName name="INOALARBCO">#REF!</definedName>
    <definedName name="INOALARBCOPVC" localSheetId="2">#REF!</definedName>
    <definedName name="INOALARBCOPVC" localSheetId="3">#REF!</definedName>
    <definedName name="INOALARBCOPVC">#REF!</definedName>
    <definedName name="INOALARCOL" localSheetId="2">#REF!</definedName>
    <definedName name="INOALARCOL" localSheetId="3">#REF!</definedName>
    <definedName name="INOALARCOL">#REF!</definedName>
    <definedName name="INOALARCOLPVC" localSheetId="2">#REF!</definedName>
    <definedName name="INOALARCOLPVC" localSheetId="3">#REF!</definedName>
    <definedName name="INOALARCOLPVC">#REF!</definedName>
    <definedName name="INOBCOSER" localSheetId="2">#REF!</definedName>
    <definedName name="INOBCOSER" localSheetId="3">#REF!</definedName>
    <definedName name="INOBCOSER">#REF!</definedName>
    <definedName name="INOBCOSTAPASERPVC" localSheetId="2">#REF!</definedName>
    <definedName name="INOBCOSTAPASERPVC" localSheetId="3">#REF!</definedName>
    <definedName name="INOBCOSTAPASERPVC">#REF!</definedName>
    <definedName name="INOBCOTAPASER" localSheetId="2">#REF!</definedName>
    <definedName name="INOBCOTAPASER" localSheetId="3">#REF!</definedName>
    <definedName name="INOBCOTAPASER">#REF!</definedName>
    <definedName name="INOBCOTAPASERPVC" localSheetId="2">#REF!</definedName>
    <definedName name="INOBCOTAPASERPVC" localSheetId="3">#REF!</definedName>
    <definedName name="INOBCOTAPASERPVC">#REF!</definedName>
    <definedName name="INODORO_BCO_TAPA" localSheetId="2">#REF!</definedName>
    <definedName name="INODORO_BCO_TAPA">#REF!</definedName>
    <definedName name="inodorosimplex" localSheetId="2">#REF!</definedName>
    <definedName name="inodorosimplex" localSheetId="3">[6]insumo!#REF!</definedName>
    <definedName name="inodorosimplex">#REF!</definedName>
    <definedName name="INOFLUXBCOCONTRA" localSheetId="2">#REF!</definedName>
    <definedName name="INOFLUXBCOCONTRA" localSheetId="3">#REF!</definedName>
    <definedName name="INOFLUXBCOCONTRA">#REF!</definedName>
    <definedName name="ins_abrasadera_1.5pulg" localSheetId="2">#REF!</definedName>
    <definedName name="ins_abrasadera_1.5pulg" localSheetId="3">#REF!</definedName>
    <definedName name="ins_abrasadera_1.5pulg">#REF!</definedName>
    <definedName name="ins_abrasadera_1pulg" localSheetId="2">#REF!</definedName>
    <definedName name="ins_abrasadera_1pulg" localSheetId="3">#REF!</definedName>
    <definedName name="ins_abrasadera_1pulg">#REF!</definedName>
    <definedName name="ins_abrasadera_2pulg" localSheetId="2">#REF!</definedName>
    <definedName name="ins_abrasadera_2pulg" localSheetId="3">#REF!</definedName>
    <definedName name="ins_abrasadera_2pulg">#REF!</definedName>
    <definedName name="ins_abrasadera_3pulg" localSheetId="2">#REF!</definedName>
    <definedName name="ins_abrasadera_3pulg" localSheetId="3">#REF!</definedName>
    <definedName name="ins_abrasadera_3pulg">#REF!</definedName>
    <definedName name="ins_abrasadera_4pulg" localSheetId="2">#REF!</definedName>
    <definedName name="ins_abrasadera_4pulg" localSheetId="3">#REF!</definedName>
    <definedName name="ins_abrasadera_4pulg">#REF!</definedName>
    <definedName name="ins_acero" localSheetId="2">#REF!</definedName>
    <definedName name="ins_acero" localSheetId="3">#REF!</definedName>
    <definedName name="ins_acero">#REF!</definedName>
    <definedName name="ins_adap_cpvc_0.5pulg" localSheetId="2">#REF!</definedName>
    <definedName name="ins_adap_cpvc_0.5pulg" localSheetId="3">#REF!</definedName>
    <definedName name="ins_adap_cpvc_0.5pulg">#REF!</definedName>
    <definedName name="ins_adap_pvc_0.5pulg" localSheetId="2">#REF!</definedName>
    <definedName name="ins_adap_pvc_0.5pulg" localSheetId="3">#REF!</definedName>
    <definedName name="ins_adap_pvc_0.5pulg">#REF!</definedName>
    <definedName name="ins_adap_pvc_0.75pulg" localSheetId="2">#REF!</definedName>
    <definedName name="ins_adap_pvc_0.75pulg" localSheetId="3">#REF!</definedName>
    <definedName name="ins_adap_pvc_0.75pulg">#REF!</definedName>
    <definedName name="ins_adap_pvc_1.5pulg" localSheetId="2">#REF!</definedName>
    <definedName name="ins_adap_pvc_1.5pulg" localSheetId="3">#REF!</definedName>
    <definedName name="ins_adap_pvc_1.5pulg">#REF!</definedName>
    <definedName name="ins_adap_pvc_1pulg" localSheetId="2">#REF!</definedName>
    <definedName name="ins_adap_pvc_1pulg" localSheetId="3">#REF!</definedName>
    <definedName name="ins_adap_pvc_1pulg">#REF!</definedName>
    <definedName name="ins_adap_pvc_2pulg" localSheetId="2">#REF!</definedName>
    <definedName name="ins_adap_pvc_2pulg" localSheetId="3">#REF!</definedName>
    <definedName name="ins_adap_pvc_2pulg">#REF!</definedName>
    <definedName name="ins_agua" localSheetId="2">#REF!</definedName>
    <definedName name="ins_agua" localSheetId="3">#REF!</definedName>
    <definedName name="ins_agua">#REF!</definedName>
    <definedName name="ins_alambre" localSheetId="2">#REF!</definedName>
    <definedName name="ins_alambre" localSheetId="3">#REF!</definedName>
    <definedName name="ins_alambre">#REF!</definedName>
    <definedName name="ins_alquiler_compactador" localSheetId="2">#REF!</definedName>
    <definedName name="ins_alquiler_compactador" localSheetId="3">#REF!</definedName>
    <definedName name="ins_alquiler_compactador">#REF!</definedName>
    <definedName name="ins_alquiler_compresor" localSheetId="2">#REF!</definedName>
    <definedName name="ins_alquiler_compresor" localSheetId="3">#REF!</definedName>
    <definedName name="ins_alquiler_compresor">#REF!</definedName>
    <definedName name="ins_arandela_inodoro" localSheetId="2">#REF!</definedName>
    <definedName name="ins_arandela_inodoro" localSheetId="3">#REF!</definedName>
    <definedName name="ins_arandela_inodoro">#REF!</definedName>
    <definedName name="ins_arena_fina" localSheetId="2">#REF!</definedName>
    <definedName name="ins_arena_fina" localSheetId="3">#REF!</definedName>
    <definedName name="ins_arena_fina">#REF!</definedName>
    <definedName name="ins_arena_gruesa" localSheetId="2">#REF!</definedName>
    <definedName name="ins_arena_gruesa" localSheetId="3">#REF!</definedName>
    <definedName name="ins_arena_gruesa">#REF!</definedName>
    <definedName name="ins_bañera" localSheetId="2">#REF!</definedName>
    <definedName name="ins_bañera" localSheetId="3">#REF!</definedName>
    <definedName name="ins_bañera">#REF!</definedName>
    <definedName name="ins_barra_unitrox" localSheetId="2">#REF!</definedName>
    <definedName name="ins_barra_unitrox" localSheetId="3">#REF!</definedName>
    <definedName name="ins_barra_unitrox">#REF!</definedName>
    <definedName name="ins_blocks_6pulg" localSheetId="2">#REF!</definedName>
    <definedName name="ins_blocks_6pulg" localSheetId="3">#REF!</definedName>
    <definedName name="ins_blocks_6pulg">#REF!</definedName>
    <definedName name="ins_blocks_8pulg" localSheetId="2">#REF!</definedName>
    <definedName name="ins_blocks_8pulg" localSheetId="3">#REF!</definedName>
    <definedName name="ins_blocks_8pulg">#REF!</definedName>
    <definedName name="ins_calentador_electrico" localSheetId="2">#REF!</definedName>
    <definedName name="ins_calentador_electrico" localSheetId="3">#REF!</definedName>
    <definedName name="ins_calentador_electrico">#REF!</definedName>
    <definedName name="ins_cemento_blanco" localSheetId="2">#REF!</definedName>
    <definedName name="ins_cemento_blanco" localSheetId="3">#REF!</definedName>
    <definedName name="ins_cemento_blanco">#REF!</definedName>
    <definedName name="ins_cemento_cpvc" localSheetId="2">#REF!</definedName>
    <definedName name="ins_cemento_cpvc" localSheetId="3">#REF!</definedName>
    <definedName name="ins_cemento_cpvc">#REF!</definedName>
    <definedName name="ins_cemento_gris" localSheetId="2">#REF!</definedName>
    <definedName name="ins_cemento_gris" localSheetId="3">#REF!</definedName>
    <definedName name="ins_cemento_gris">#REF!</definedName>
    <definedName name="ins_cemento_pvc" localSheetId="2">#REF!</definedName>
    <definedName name="ins_cemento_pvc" localSheetId="3">#REF!</definedName>
    <definedName name="ins_cemento_pvc">#REF!</definedName>
    <definedName name="ins_check_hor_2pulg" localSheetId="2">#REF!</definedName>
    <definedName name="ins_check_hor_2pulg" localSheetId="3">#REF!</definedName>
    <definedName name="ins_check_hor_2pulg">#REF!</definedName>
    <definedName name="ins_check_ver_3pulg" localSheetId="2">#REF!</definedName>
    <definedName name="ins_check_ver_3pulg" localSheetId="3">#REF!</definedName>
    <definedName name="ins_check_ver_3pulg">#REF!</definedName>
    <definedName name="ins_clavo_acero" localSheetId="2">#REF!</definedName>
    <definedName name="ins_clavo_acero" localSheetId="3">#REF!</definedName>
    <definedName name="ins_clavo_acero">#REF!</definedName>
    <definedName name="ins_clavo_corriente" localSheetId="2">#REF!</definedName>
    <definedName name="ins_clavo_corriente" localSheetId="3">#REF!</definedName>
    <definedName name="ins_clavo_corriente">#REF!</definedName>
    <definedName name="ins_codo_cpvc_0.5pulg" localSheetId="2">#REF!</definedName>
    <definedName name="ins_codo_cpvc_0.5pulg" localSheetId="3">#REF!</definedName>
    <definedName name="ins_codo_cpvc_0.5pulg">#REF!</definedName>
    <definedName name="ins_codo_cpvc_0.75pulg" localSheetId="2">#REF!</definedName>
    <definedName name="ins_codo_cpvc_0.75pulg" localSheetId="3">#REF!</definedName>
    <definedName name="ins_codo_cpvc_0.75pulg">#REF!</definedName>
    <definedName name="ins_codo_hg_2hg" localSheetId="2">#REF!</definedName>
    <definedName name="ins_codo_hg_2hg" localSheetId="3">#REF!</definedName>
    <definedName name="ins_codo_hg_2hg">#REF!</definedName>
    <definedName name="ins_codo_hg_3hg" localSheetId="2">#REF!</definedName>
    <definedName name="ins_codo_hg_3hg" localSheetId="3">#REF!</definedName>
    <definedName name="ins_codo_hg_3hg">#REF!</definedName>
    <definedName name="ins_codo_pvc_drenaje_2pulgx45" localSheetId="2">#REF!</definedName>
    <definedName name="ins_codo_pvc_drenaje_2pulgx45" localSheetId="3">#REF!</definedName>
    <definedName name="ins_codo_pvc_drenaje_2pulgx45">#REF!</definedName>
    <definedName name="ins_codo_pvc_drenaje_2pulgx90" localSheetId="2">#REF!</definedName>
    <definedName name="ins_codo_pvc_drenaje_2pulgx90" localSheetId="3">#REF!</definedName>
    <definedName name="ins_codo_pvc_drenaje_2pulgx90">#REF!</definedName>
    <definedName name="ins_codo_pvc_drenaje_3pulgx45" localSheetId="2">#REF!</definedName>
    <definedName name="ins_codo_pvc_drenaje_3pulgx45" localSheetId="3">#REF!</definedName>
    <definedName name="ins_codo_pvc_drenaje_3pulgx45">#REF!</definedName>
    <definedName name="ins_codo_pvc_drenaje_3pulgx90" localSheetId="2">#REF!</definedName>
    <definedName name="ins_codo_pvc_drenaje_3pulgx90" localSheetId="3">#REF!</definedName>
    <definedName name="ins_codo_pvc_drenaje_3pulgx90">#REF!</definedName>
    <definedName name="ins_codo_pvc_drenaje_4pulgx45" localSheetId="2">#REF!</definedName>
    <definedName name="ins_codo_pvc_drenaje_4pulgx45" localSheetId="3">#REF!</definedName>
    <definedName name="ins_codo_pvc_drenaje_4pulgx45">#REF!</definedName>
    <definedName name="ins_codo_pvc_drenaje_4pulgx90" localSheetId="2">#REF!</definedName>
    <definedName name="ins_codo_pvc_drenaje_4pulgx90" localSheetId="3">#REF!</definedName>
    <definedName name="ins_codo_pvc_drenaje_4pulgx90">#REF!</definedName>
    <definedName name="ins_codo_pvc_presion_0.5pulg" localSheetId="2">#REF!</definedName>
    <definedName name="ins_codo_pvc_presion_0.5pulg" localSheetId="3">#REF!</definedName>
    <definedName name="ins_codo_pvc_presion_0.5pulg">#REF!</definedName>
    <definedName name="ins_codo_pvc_presion_0.75pulg" localSheetId="2">#REF!</definedName>
    <definedName name="ins_codo_pvc_presion_0.75pulg" localSheetId="3">#REF!</definedName>
    <definedName name="ins_codo_pvc_presion_0.75pulg">#REF!</definedName>
    <definedName name="ins_codo_pvc_presion_1.5pulg" localSheetId="2">#REF!</definedName>
    <definedName name="ins_codo_pvc_presion_1.5pulg" localSheetId="3">#REF!</definedName>
    <definedName name="ins_codo_pvc_presion_1.5pulg">#REF!</definedName>
    <definedName name="ins_codo_pvc_presion_1pulg" localSheetId="2">#REF!</definedName>
    <definedName name="ins_codo_pvc_presion_1pulg" localSheetId="3">#REF!</definedName>
    <definedName name="ins_codo_pvc_presion_1pulg">#REF!</definedName>
    <definedName name="ins_codo_pvc_presion_2pulg" localSheetId="2">#REF!</definedName>
    <definedName name="ins_codo_pvc_presion_2pulg" localSheetId="3">#REF!</definedName>
    <definedName name="ins_codo_pvc_presion_2pulg">#REF!</definedName>
    <definedName name="ins_codo_pvc_presion_3pulg" localSheetId="2">#REF!</definedName>
    <definedName name="ins_codo_pvc_presion_3pulg" localSheetId="3">#REF!</definedName>
    <definedName name="ins_codo_pvc_presion_3pulg">#REF!</definedName>
    <definedName name="ins_colg_0.5pulg" localSheetId="2">#REF!</definedName>
    <definedName name="ins_colg_0.5pulg" localSheetId="3">#REF!</definedName>
    <definedName name="ins_colg_0.5pulg">#REF!</definedName>
    <definedName name="ins_colg_0.75pulg" localSheetId="2">#REF!</definedName>
    <definedName name="ins_colg_0.75pulg" localSheetId="3">#REF!</definedName>
    <definedName name="ins_colg_0.75pulg">#REF!</definedName>
    <definedName name="ins_colg_1.5pulg" localSheetId="2">#REF!</definedName>
    <definedName name="ins_colg_1.5pulg" localSheetId="3">#REF!</definedName>
    <definedName name="ins_colg_1.5pulg">#REF!</definedName>
    <definedName name="ins_colg_1pulg" localSheetId="2">#REF!</definedName>
    <definedName name="ins_colg_1pulg" localSheetId="3">#REF!</definedName>
    <definedName name="ins_colg_1pulg">#REF!</definedName>
    <definedName name="ins_colg_2pulg" localSheetId="2">#REF!</definedName>
    <definedName name="ins_colg_2pulg" localSheetId="3">#REF!</definedName>
    <definedName name="ins_colg_2pulg">#REF!</definedName>
    <definedName name="ins_colg_3pulg" localSheetId="2">#REF!</definedName>
    <definedName name="ins_colg_3pulg" localSheetId="3">#REF!</definedName>
    <definedName name="ins_colg_3pulg">#REF!</definedName>
    <definedName name="ins_colg_4pulg" localSheetId="2">#REF!</definedName>
    <definedName name="ins_colg_4pulg" localSheetId="3">#REF!</definedName>
    <definedName name="ins_colg_4pulg">#REF!</definedName>
    <definedName name="ins_coupling_cpvc_1.5pulg" localSheetId="2">#REF!</definedName>
    <definedName name="ins_coupling_cpvc_1.5pulg" localSheetId="3">#REF!</definedName>
    <definedName name="ins_coupling_cpvc_1.5pulg">#REF!</definedName>
    <definedName name="ins_cubre_falta" localSheetId="2">#REF!</definedName>
    <definedName name="ins_cubre_falta" localSheetId="3">#REF!</definedName>
    <definedName name="ins_cubre_falta">#REF!</definedName>
    <definedName name="ins_drenaje_balcon_a" localSheetId="2">#REF!</definedName>
    <definedName name="ins_drenaje_balcon_a" localSheetId="3">#REF!</definedName>
    <definedName name="ins_drenaje_balcon_a">#REF!</definedName>
    <definedName name="ins_drenaje_balcon_b" localSheetId="2">#REF!</definedName>
    <definedName name="ins_drenaje_balcon_b" localSheetId="3">#REF!</definedName>
    <definedName name="ins_drenaje_balcon_b">#REF!</definedName>
    <definedName name="ins_fregadero" localSheetId="2">#REF!</definedName>
    <definedName name="ins_fregadero" localSheetId="3">#REF!</definedName>
    <definedName name="ins_fregadero">#REF!</definedName>
    <definedName name="ins_gasoil" localSheetId="2">#REF!</definedName>
    <definedName name="ins_gasoil" localSheetId="3">#REF!</definedName>
    <definedName name="ins_gasoil">#REF!</definedName>
    <definedName name="ins_grava_combinada" localSheetId="2">#REF!</definedName>
    <definedName name="ins_grava_combinada" localSheetId="3">#REF!</definedName>
    <definedName name="ins_grava_combinada">#REF!</definedName>
    <definedName name="ins_inodoro" localSheetId="2">#REF!</definedName>
    <definedName name="ins_inodoro" localSheetId="3">#REF!</definedName>
    <definedName name="ins_inodoro">#REF!</definedName>
    <definedName name="ins_jacuzzi" localSheetId="2">#REF!</definedName>
    <definedName name="ins_jacuzzi" localSheetId="3">#REF!</definedName>
    <definedName name="ins_jacuzzi">#REF!</definedName>
    <definedName name="ins_juego_accesorios" localSheetId="2">#REF!</definedName>
    <definedName name="ins_juego_accesorios" localSheetId="3">#REF!</definedName>
    <definedName name="ins_juego_accesorios">#REF!</definedName>
    <definedName name="ins_junta_cera" localSheetId="2">#REF!</definedName>
    <definedName name="ins_junta_cera" localSheetId="3">#REF!</definedName>
    <definedName name="ins_junta_cera">#REF!</definedName>
    <definedName name="ins_lavamanos" localSheetId="2">#REF!</definedName>
    <definedName name="ins_lavamanos" localSheetId="3">#REF!</definedName>
    <definedName name="ins_lavamanos">#REF!</definedName>
    <definedName name="ins_llave_angular" localSheetId="2">#REF!</definedName>
    <definedName name="ins_llave_angular" localSheetId="3">#REF!</definedName>
    <definedName name="ins_llave_angular">#REF!</definedName>
    <definedName name="ins_llave_chorro" localSheetId="2">#REF!</definedName>
    <definedName name="ins_llave_chorro" localSheetId="3">#REF!</definedName>
    <definedName name="ins_llave_chorro">#REF!</definedName>
    <definedName name="ins_madera" localSheetId="2">#REF!</definedName>
    <definedName name="ins_madera" localSheetId="3">#REF!</definedName>
    <definedName name="ins_madera">#REF!</definedName>
    <definedName name="ins_mezcla_pañete" localSheetId="2">#REF!</definedName>
    <definedName name="ins_mezcla_pañete" localSheetId="3">#REF!</definedName>
    <definedName name="ins_mezcla_pañete">#REF!</definedName>
    <definedName name="ins_mezcladora_bañera" localSheetId="2">#REF!</definedName>
    <definedName name="ins_mezcladora_bañera" localSheetId="3">#REF!</definedName>
    <definedName name="ins_mezcladora_bañera">#REF!</definedName>
    <definedName name="ins_mezcladora_fregadero" localSheetId="2">#REF!</definedName>
    <definedName name="ins_mezcladora_fregadero" localSheetId="3">#REF!</definedName>
    <definedName name="ins_mezcladora_fregadero">#REF!</definedName>
    <definedName name="ins_mezcladora_jacuzzi" localSheetId="2">#REF!</definedName>
    <definedName name="ins_mezcladora_jacuzzi" localSheetId="3">#REF!</definedName>
    <definedName name="ins_mezcladora_jacuzzi">#REF!</definedName>
    <definedName name="ins_mezcladora_lavamanos" localSheetId="2">#REF!</definedName>
    <definedName name="ins_mezcladora_lavamanos" localSheetId="3">#REF!</definedName>
    <definedName name="ins_mezcladora_lavamanos">#REF!</definedName>
    <definedName name="ins_mortero_13" localSheetId="2">#REF!</definedName>
    <definedName name="ins_mortero_13" localSheetId="3">#REF!</definedName>
    <definedName name="ins_mortero_13">#REF!</definedName>
    <definedName name="ins_mortero_14" localSheetId="2">#REF!</definedName>
    <definedName name="ins_mortero_14" localSheetId="3">#REF!</definedName>
    <definedName name="ins_mortero_14">#REF!</definedName>
    <definedName name="ins_niple_cromado" localSheetId="2">#REF!</definedName>
    <definedName name="ins_niple_cromado" localSheetId="3">#REF!</definedName>
    <definedName name="ins_niple_cromado">#REF!</definedName>
    <definedName name="ins_parrilla_piso" localSheetId="2">#REF!</definedName>
    <definedName name="ins_parrilla_piso" localSheetId="3">#REF!</definedName>
    <definedName name="ins_parrilla_piso">#REF!</definedName>
    <definedName name="ins_pintura" localSheetId="2">#REF!</definedName>
    <definedName name="ins_pintura" localSheetId="3">#REF!</definedName>
    <definedName name="ins_pintura">#REF!</definedName>
    <definedName name="ins_red_cpvc_0.75x0.5pulg" localSheetId="2">#REF!</definedName>
    <definedName name="ins_red_cpvc_0.75x0.5pulg" localSheetId="3">#REF!</definedName>
    <definedName name="ins_red_cpvc_0.75x0.5pulg">#REF!</definedName>
    <definedName name="ins_red_hg_3x2" localSheetId="2">#REF!</definedName>
    <definedName name="ins_red_hg_3x2" localSheetId="3">#REF!</definedName>
    <definedName name="ins_red_hg_3x2">#REF!</definedName>
    <definedName name="ins_red_pvc_3x2pulg" localSheetId="2">#REF!</definedName>
    <definedName name="ins_red_pvc_3x2pulg" localSheetId="3">#REF!</definedName>
    <definedName name="ins_red_pvc_3x2pulg">#REF!</definedName>
    <definedName name="ins_red_pvc_4x2pulg" localSheetId="2">#REF!</definedName>
    <definedName name="ins_red_pvc_4x2pulg" localSheetId="3">#REF!</definedName>
    <definedName name="ins_red_pvc_4x2pulg">#REF!</definedName>
    <definedName name="ins_red_pvc_4x3pulg" localSheetId="2">#REF!</definedName>
    <definedName name="ins_red_pvc_4x3pulg" localSheetId="3">#REF!</definedName>
    <definedName name="ins_red_pvc_4x3pulg">#REF!</definedName>
    <definedName name="ins_red_pvc_presion_0.75x0.5pulg" localSheetId="2">#REF!</definedName>
    <definedName name="ins_red_pvc_presion_0.75x0.5pulg" localSheetId="3">#REF!</definedName>
    <definedName name="ins_red_pvc_presion_0.75x0.5pulg">#REF!</definedName>
    <definedName name="ins_red_pvc_presion_1.5x0.75pulg" localSheetId="2">#REF!</definedName>
    <definedName name="ins_red_pvc_presion_1.5x0.75pulg" localSheetId="3">#REF!</definedName>
    <definedName name="ins_red_pvc_presion_1.5x0.75pulg">#REF!</definedName>
    <definedName name="ins_red_pvc_presion_1.5x1pulg" localSheetId="2">#REF!</definedName>
    <definedName name="ins_red_pvc_presion_1.5x1pulg" localSheetId="3">#REF!</definedName>
    <definedName name="ins_red_pvc_presion_1.5x1pulg">#REF!</definedName>
    <definedName name="ins_red_pvc_presion_1x0.5pulg" localSheetId="2">#REF!</definedName>
    <definedName name="ins_red_pvc_presion_1x0.5pulg" localSheetId="3">#REF!</definedName>
    <definedName name="ins_red_pvc_presion_1x0.5pulg">#REF!</definedName>
    <definedName name="ins_red_pvc_presion_1x0.75pulg" localSheetId="2">#REF!</definedName>
    <definedName name="ins_red_pvc_presion_1x0.75pulg" localSheetId="3">#REF!</definedName>
    <definedName name="ins_red_pvc_presion_1x0.75pulg">#REF!</definedName>
    <definedName name="ins_red_pvc_presion_2x1.5pulg" localSheetId="2">#REF!</definedName>
    <definedName name="ins_red_pvc_presion_2x1.5pulg" localSheetId="3">#REF!</definedName>
    <definedName name="ins_red_pvc_presion_2x1.5pulg">#REF!</definedName>
    <definedName name="ins_red_pvc_presion_2x1pulg" localSheetId="2">#REF!</definedName>
    <definedName name="ins_red_pvc_presion_2x1pulg" localSheetId="3">#REF!</definedName>
    <definedName name="ins_red_pvc_presion_2x1pulg">#REF!</definedName>
    <definedName name="ins_red_pvc_presion_3x1.5pulg" localSheetId="2">#REF!</definedName>
    <definedName name="ins_red_pvc_presion_3x1.5pulg" localSheetId="3">#REF!</definedName>
    <definedName name="ins_red_pvc_presion_3x1.5pulg">#REF!</definedName>
    <definedName name="ins_red_pvc_presion_3x1pulg" localSheetId="2">#REF!</definedName>
    <definedName name="ins_red_pvc_presion_3x1pulg" localSheetId="3">#REF!</definedName>
    <definedName name="ins_red_pvc_presion_3x1pulg">#REF!</definedName>
    <definedName name="ins_red_pvc_presion_3x2pulg" localSheetId="2">#REF!</definedName>
    <definedName name="ins_red_pvc_presion_3x2pulg" localSheetId="3">#REF!</definedName>
    <definedName name="ins_red_pvc_presion_3x2pulg">#REF!</definedName>
    <definedName name="ins_regla" localSheetId="2">#REF!</definedName>
    <definedName name="ins_regla" localSheetId="3">#REF!</definedName>
    <definedName name="ins_regla">#REF!</definedName>
    <definedName name="ins_rejilla_techo" localSheetId="2">#REF!</definedName>
    <definedName name="ins_rejilla_techo" localSheetId="3">#REF!</definedName>
    <definedName name="ins_rejilla_techo">#REF!</definedName>
    <definedName name="ins_sifon_2pulg" localSheetId="2">#REF!</definedName>
    <definedName name="ins_sifon_2pulg" localSheetId="3">#REF!</definedName>
    <definedName name="ins_sifon_2pulg">#REF!</definedName>
    <definedName name="ins_tarugo_0.375pulg" localSheetId="2">#REF!</definedName>
    <definedName name="ins_tarugo_0.375pulg" localSheetId="3">#REF!</definedName>
    <definedName name="ins_tarugo_0.375pulg">#REF!</definedName>
    <definedName name="ins_tarugo_0.5pulg" localSheetId="2">#REF!</definedName>
    <definedName name="ins_tarugo_0.5pulg" localSheetId="3">#REF!</definedName>
    <definedName name="ins_tarugo_0.5pulg">#REF!</definedName>
    <definedName name="ins_tee_cpvc_0.5pulg" localSheetId="2">#REF!</definedName>
    <definedName name="ins_tee_cpvc_0.5pulg" localSheetId="3">#REF!</definedName>
    <definedName name="ins_tee_cpvc_0.5pulg">#REF!</definedName>
    <definedName name="ins_tee_cpvc_0.75pulg" localSheetId="2">#REF!</definedName>
    <definedName name="ins_tee_cpvc_0.75pulg" localSheetId="3">#REF!</definedName>
    <definedName name="ins_tee_cpvc_0.75pulg">#REF!</definedName>
    <definedName name="ins_tee_hg_3hg" localSheetId="2">#REF!</definedName>
    <definedName name="ins_tee_hg_3hg" localSheetId="3">#REF!</definedName>
    <definedName name="ins_tee_hg_3hg">#REF!</definedName>
    <definedName name="ins_tee_pvc_presion_0.5pulg" localSheetId="2">#REF!</definedName>
    <definedName name="ins_tee_pvc_presion_0.5pulg" localSheetId="3">#REF!</definedName>
    <definedName name="ins_tee_pvc_presion_0.5pulg">#REF!</definedName>
    <definedName name="ins_tee_pvc_presion_0.75pulg" localSheetId="2">#REF!</definedName>
    <definedName name="ins_tee_pvc_presion_0.75pulg" localSheetId="3">#REF!</definedName>
    <definedName name="ins_tee_pvc_presion_0.75pulg">#REF!</definedName>
    <definedName name="ins_tee_pvc_presion_1.5pulg" localSheetId="2">#REF!</definedName>
    <definedName name="ins_tee_pvc_presion_1.5pulg" localSheetId="3">#REF!</definedName>
    <definedName name="ins_tee_pvc_presion_1.5pulg">#REF!</definedName>
    <definedName name="ins_tee_pvc_presion_1pulg" localSheetId="2">#REF!</definedName>
    <definedName name="ins_tee_pvc_presion_1pulg" localSheetId="3">#REF!</definedName>
    <definedName name="ins_tee_pvc_presion_1pulg">#REF!</definedName>
    <definedName name="ins_tee_pvc_presion_2pulg" localSheetId="2">#REF!</definedName>
    <definedName name="ins_tee_pvc_presion_2pulg" localSheetId="3">#REF!</definedName>
    <definedName name="ins_tee_pvc_presion_2pulg">#REF!</definedName>
    <definedName name="ins_tee_pvc_presion_3pulg" localSheetId="2">#REF!</definedName>
    <definedName name="ins_tee_pvc_presion_3pulg" localSheetId="3">#REF!</definedName>
    <definedName name="ins_tee_pvc_presion_3pulg">#REF!</definedName>
    <definedName name="ins_tornillo_0.375pulg" localSheetId="2">#REF!</definedName>
    <definedName name="ins_tornillo_0.375pulg" localSheetId="3">#REF!</definedName>
    <definedName name="ins_tornillo_0.375pulg">#REF!</definedName>
    <definedName name="ins_tornillo_fijacion" localSheetId="2">#REF!</definedName>
    <definedName name="ins_tornillo_fijacion" localSheetId="3">#REF!</definedName>
    <definedName name="ins_tornillo_fijacion">#REF!</definedName>
    <definedName name="ins_tub_cpvc_0.5pulg" localSheetId="2">#REF!</definedName>
    <definedName name="ins_tub_cpvc_0.5pulg" localSheetId="3">#REF!</definedName>
    <definedName name="ins_tub_cpvc_0.5pulg">#REF!</definedName>
    <definedName name="ins_tub_cpvc_0.75pulg" localSheetId="2">#REF!</definedName>
    <definedName name="ins_tub_cpvc_0.75pulg" localSheetId="3">#REF!</definedName>
    <definedName name="ins_tub_cpvc_0.75pulg">#REF!</definedName>
    <definedName name="ins_tub_hg_2pulg" localSheetId="2">#REF!</definedName>
    <definedName name="ins_tub_hg_2pulg" localSheetId="3">#REF!</definedName>
    <definedName name="ins_tub_hg_2pulg">#REF!</definedName>
    <definedName name="ins_tub_hg_3pulg" localSheetId="2">#REF!</definedName>
    <definedName name="ins_tub_hg_3pulg" localSheetId="3">#REF!</definedName>
    <definedName name="ins_tub_hg_3pulg">#REF!</definedName>
    <definedName name="ins_tub_pvc_sch40_0.5pul" localSheetId="2">#REF!</definedName>
    <definedName name="ins_tub_pvc_sch40_0.5pul" localSheetId="3">#REF!</definedName>
    <definedName name="ins_tub_pvc_sch40_0.5pul">#REF!</definedName>
    <definedName name="ins_tub_pvc_sch40_0.75pul" localSheetId="2">#REF!</definedName>
    <definedName name="ins_tub_pvc_sch40_0.75pul" localSheetId="3">#REF!</definedName>
    <definedName name="ins_tub_pvc_sch40_0.75pul">#REF!</definedName>
    <definedName name="ins_tub_pvc_sch40_1.5pul" localSheetId="2">#REF!</definedName>
    <definedName name="ins_tub_pvc_sch40_1.5pul" localSheetId="3">#REF!</definedName>
    <definedName name="ins_tub_pvc_sch40_1.5pul">#REF!</definedName>
    <definedName name="ins_tub_pvc_sch40_1pul" localSheetId="2">#REF!</definedName>
    <definedName name="ins_tub_pvc_sch40_1pul" localSheetId="3">#REF!</definedName>
    <definedName name="ins_tub_pvc_sch40_1pul">#REF!</definedName>
    <definedName name="ins_tub_pvc_sdr21_2pulg" localSheetId="2">#REF!</definedName>
    <definedName name="ins_tub_pvc_sdr21_2pulg" localSheetId="3">#REF!</definedName>
    <definedName name="ins_tub_pvc_sdr21_2pulg">#REF!</definedName>
    <definedName name="ins_tub_pvc_sdr21_3pulg" localSheetId="2">#REF!</definedName>
    <definedName name="ins_tub_pvc_sdr21_3pulg" localSheetId="3">#REF!</definedName>
    <definedName name="ins_tub_pvc_sdr21_3pulg">#REF!</definedName>
    <definedName name="ins_tub_pvc_sdr26_2pulg" localSheetId="2">#REF!</definedName>
    <definedName name="ins_tub_pvc_sdr26_2pulg" localSheetId="3">#REF!</definedName>
    <definedName name="ins_tub_pvc_sdr26_2pulg">#REF!</definedName>
    <definedName name="ins_tub_pvc_sdr26_3pulg" localSheetId="2">#REF!</definedName>
    <definedName name="ins_tub_pvc_sdr26_3pulg" localSheetId="3">#REF!</definedName>
    <definedName name="ins_tub_pvc_sdr26_3pulg">#REF!</definedName>
    <definedName name="ins_tub_pvc_sdr32.5_4pulg" localSheetId="2">#REF!</definedName>
    <definedName name="ins_tub_pvc_sdr32.5_4pulg" localSheetId="3">#REF!</definedName>
    <definedName name="ins_tub_pvc_sdr32.5_4pulg">#REF!</definedName>
    <definedName name="ins_tub_pvc_sdr32.5_6pulg" localSheetId="2">#REF!</definedName>
    <definedName name="ins_tub_pvc_sdr32.5_6pulg" localSheetId="3">#REF!</definedName>
    <definedName name="ins_tub_pvc_sdr32.5_6pulg">#REF!</definedName>
    <definedName name="ins_tubo_flexible" localSheetId="2">#REF!</definedName>
    <definedName name="ins_tubo_flexible" localSheetId="3">#REF!</definedName>
    <definedName name="ins_tubo_flexible">#REF!</definedName>
    <definedName name="ins_tuerca_0.375pulg" localSheetId="2">#REF!</definedName>
    <definedName name="ins_tuerca_0.375pulg" localSheetId="3">#REF!</definedName>
    <definedName name="ins_tuerca_0.375pulg">#REF!</definedName>
    <definedName name="ins_tuerca_0.5pulg" localSheetId="2">#REF!</definedName>
    <definedName name="ins_tuerca_0.5pulg" localSheetId="3">#REF!</definedName>
    <definedName name="ins_tuerca_0.5pulg">#REF!</definedName>
    <definedName name="ins_valvula_0.75pulg" localSheetId="2">#REF!</definedName>
    <definedName name="ins_valvula_0.75pulg" localSheetId="3">#REF!</definedName>
    <definedName name="ins_valvula_0.75pulg">#REF!</definedName>
    <definedName name="ins_valvula_1.5pulg" localSheetId="2">#REF!</definedName>
    <definedName name="ins_valvula_1.5pulg" localSheetId="3">#REF!</definedName>
    <definedName name="ins_valvula_1.5pulg">#REF!</definedName>
    <definedName name="ins_valvula_1pulg" localSheetId="2">#REF!</definedName>
    <definedName name="ins_valvula_1pulg" localSheetId="3">#REF!</definedName>
    <definedName name="ins_valvula_1pulg">#REF!</definedName>
    <definedName name="ins_valvula_2pulg" localSheetId="2">#REF!</definedName>
    <definedName name="ins_valvula_2pulg" localSheetId="3">#REF!</definedName>
    <definedName name="ins_valvula_2pulg">#REF!</definedName>
    <definedName name="ins_valvula_reguladora_1pulg" localSheetId="2">#REF!</definedName>
    <definedName name="ins_valvula_reguladora_1pulg" localSheetId="3">#REF!</definedName>
    <definedName name="ins_valvula_reguladora_1pulg">#REF!</definedName>
    <definedName name="ins_valvula_reguladora_2pulg" localSheetId="2">#REF!</definedName>
    <definedName name="ins_valvula_reguladora_2pulg" localSheetId="3">#REF!</definedName>
    <definedName name="ins_valvula_reguladora_2pulg">#REF!</definedName>
    <definedName name="ins_varilla_0.375pulg" localSheetId="2">#REF!</definedName>
    <definedName name="ins_varilla_0.375pulg" localSheetId="3">#REF!</definedName>
    <definedName name="ins_varilla_0.375pulg">#REF!</definedName>
    <definedName name="ins_varilla_0.5pulg" localSheetId="2">#REF!</definedName>
    <definedName name="ins_varilla_0.5pulg" localSheetId="3">#REF!</definedName>
    <definedName name="ins_varilla_0.5pulg">#REF!</definedName>
    <definedName name="ins_yee_pvc_drenaje_2pulg" localSheetId="2">#REF!</definedName>
    <definedName name="ins_yee_pvc_drenaje_2pulg" localSheetId="3">#REF!</definedName>
    <definedName name="ins_yee_pvc_drenaje_2pulg">#REF!</definedName>
    <definedName name="ins_yee_pvc_drenaje_3pulg" localSheetId="2">#REF!</definedName>
    <definedName name="ins_yee_pvc_drenaje_3pulg" localSheetId="3">#REF!</definedName>
    <definedName name="ins_yee_pvc_drenaje_3pulg">#REF!</definedName>
    <definedName name="ins_yee_pvc_drenaje_4pulg" localSheetId="2">#REF!</definedName>
    <definedName name="ins_yee_pvc_drenaje_4pulg" localSheetId="3">#REF!</definedName>
    <definedName name="ins_yee_pvc_drenaje_4pulg">#REF!</definedName>
    <definedName name="INSTVENT" localSheetId="2">#REF!</definedName>
    <definedName name="INSTVENT" localSheetId="3">#REF!</definedName>
    <definedName name="INSTVENT">#REF!</definedName>
    <definedName name="INSUMO_1" localSheetId="2">#REF!</definedName>
    <definedName name="INSUMO_1">#REF!</definedName>
    <definedName name="INTERRUPTOR_3w" localSheetId="2">#REF!</definedName>
    <definedName name="INTERRUPTOR_3w">#REF!</definedName>
    <definedName name="INTERRUPTOR_4w" localSheetId="2">#REF!</definedName>
    <definedName name="INTERRUPTOR_4w">#REF!</definedName>
    <definedName name="INTERRUPTOR_DOBLE" localSheetId="2">#REF!</definedName>
    <definedName name="INTERRUPTOR_DOBLE">#REF!</definedName>
    <definedName name="INTERRUPTOR_SENC" localSheetId="2">#REF!</definedName>
    <definedName name="INTERRUPTOR_SENC">#REF!</definedName>
    <definedName name="INTERRUPTOR3VIAS" localSheetId="2">#REF!</definedName>
    <definedName name="INTERRUPTOR3VIAS" localSheetId="3">#REF!</definedName>
    <definedName name="INTERRUPTOR3VIAS">#REF!</definedName>
    <definedName name="INTERRUPTOR4VIAS" localSheetId="2">#REF!</definedName>
    <definedName name="INTERRUPTOR4VIAS" localSheetId="3">#REF!</definedName>
    <definedName name="INTERRUPTOR4VIAS">#REF!</definedName>
    <definedName name="INTERRUPTORDOBLE" localSheetId="2">#REF!</definedName>
    <definedName name="INTERRUPTORDOBLE" localSheetId="3">#REF!</definedName>
    <definedName name="INTERRUPTORDOBLE">#REF!</definedName>
    <definedName name="INTERRUPTORPILOTO" localSheetId="2">#REF!</definedName>
    <definedName name="INTERRUPTORPILOTO" localSheetId="3">#REF!</definedName>
    <definedName name="INTERRUPTORPILOTO">#REF!</definedName>
    <definedName name="INTERRUPTORSENCILLO" localSheetId="2">#REF!</definedName>
    <definedName name="INTERRUPTORSENCILLO" localSheetId="3">#REF!</definedName>
    <definedName name="INTERRUPTORSENCILLO">#REF!</definedName>
    <definedName name="INTERRUPTORTRIPLE" localSheetId="2">#REF!</definedName>
    <definedName name="INTERRUPTORTRIPLE" localSheetId="3">#REF!</definedName>
    <definedName name="INTERRUPTORTRIPLE">#REF!</definedName>
    <definedName name="itabo" localSheetId="2">#REF!</definedName>
    <definedName name="itabo" localSheetId="3">#REF!</definedName>
    <definedName name="itabo">#REF!</definedName>
    <definedName name="ITBIS" localSheetId="3">#REF!</definedName>
    <definedName name="ITBIS">[72]Insumos!$G$2</definedName>
    <definedName name="ITBS" localSheetId="2">#REF!</definedName>
    <definedName name="ITBS" localSheetId="3">#REF!</definedName>
    <definedName name="ITBS">#REF!</definedName>
    <definedName name="Item2">#N/A</definedName>
    <definedName name="iu" localSheetId="2">#REF!</definedName>
    <definedName name="iu">#REF!</definedName>
    <definedName name="Izado_de_Tabletas" localSheetId="2">#REF!</definedName>
    <definedName name="Izado_de_Tabletas" localSheetId="3">#REF!</definedName>
    <definedName name="Izado_de_Tabletas">#REF!</definedName>
    <definedName name="Izado_de_Tabletas_2">#N/A</definedName>
    <definedName name="Izado_de_Tabletas_3">#N/A</definedName>
    <definedName name="IZAJE" localSheetId="2">#REF!</definedName>
    <definedName name="IZAJE" localSheetId="3">#REF!</definedName>
    <definedName name="IZAJE">#REF!</definedName>
    <definedName name="IZAJE_2">"$#REF!.$#REF!$#REF!"</definedName>
    <definedName name="IZAJE_3">"$#REF!.$#REF!$#REF!"</definedName>
    <definedName name="Izaje_de_Vigas_Postensadas" localSheetId="2">#REF!</definedName>
    <definedName name="Izaje_de_Vigas_Postensadas" localSheetId="3">#REF!</definedName>
    <definedName name="Izaje_de_Vigas_Postensadas">#REF!</definedName>
    <definedName name="Izaje_de_Vigas_Postensadas_2">#N/A</definedName>
    <definedName name="Izaje_de_Vigas_Postensadas_3">#N/A</definedName>
    <definedName name="J" localSheetId="2">#REF!</definedName>
    <definedName name="J">#REF!</definedName>
    <definedName name="JAGS" localSheetId="2">#REF!</definedName>
    <definedName name="JAGS">#REF!</definedName>
    <definedName name="jminimo" localSheetId="2">#REF!</definedName>
    <definedName name="jminimo" localSheetId="3">#REF!</definedName>
    <definedName name="jminimo">#REF!</definedName>
    <definedName name="Jose" localSheetId="2">[61]INSUMOS!#REF!</definedName>
    <definedName name="Jose" localSheetId="3">[62]INSUMOS!#REF!</definedName>
    <definedName name="Jose">[61]INSUMOS!#REF!</definedName>
    <definedName name="JUNTA_CERA_INODORO" localSheetId="2">#REF!</definedName>
    <definedName name="JUNTA_CERA_INODORO">#REF!</definedName>
    <definedName name="JUNTA_DRESSER_12" localSheetId="2">#REF!</definedName>
    <definedName name="JUNTA_DRESSER_12">#REF!</definedName>
    <definedName name="JUNTA_DRESSER_16" localSheetId="2">#REF!</definedName>
    <definedName name="JUNTA_DRESSER_16">#REF!</definedName>
    <definedName name="JUNTA_DRESSER_2" localSheetId="2">#REF!</definedName>
    <definedName name="JUNTA_DRESSER_2">#REF!</definedName>
    <definedName name="JUNTA_DRESSER_3" localSheetId="2">#REF!</definedName>
    <definedName name="JUNTA_DRESSER_3">#REF!</definedName>
    <definedName name="JUNTA_DRESSER_4" localSheetId="2">#REF!</definedName>
    <definedName name="JUNTA_DRESSER_4">#REF!</definedName>
    <definedName name="JUNTA_DRESSER_6" localSheetId="2">#REF!</definedName>
    <definedName name="JUNTA_DRESSER_6">#REF!</definedName>
    <definedName name="JUNTA_DRESSER_8" localSheetId="2">#REF!</definedName>
    <definedName name="JUNTA_DRESSER_8">#REF!</definedName>
    <definedName name="JUNTA_WATER_STOP_9" localSheetId="2">#REF!</definedName>
    <definedName name="JUNTA_WATER_STOP_9">#REF!</definedName>
    <definedName name="JUNTACERA" localSheetId="2">#REF!</definedName>
    <definedName name="JUNTACERA" localSheetId="3">#REF!</definedName>
    <definedName name="JUNTACERA">#REF!</definedName>
    <definedName name="jy" localSheetId="2">[73]M.O.!#REF!</definedName>
    <definedName name="jy">[73]M.O.!#REF!</definedName>
    <definedName name="k" localSheetId="2">#REF!</definedName>
    <definedName name="k">#REF!</definedName>
    <definedName name="kerosene" localSheetId="2">#REF!</definedName>
    <definedName name="kerosene" localSheetId="3">#REF!</definedName>
    <definedName name="kerosene">#REF!</definedName>
    <definedName name="khvf" localSheetId="2">#REF!</definedName>
    <definedName name="khvf">#REF!</definedName>
    <definedName name="kijop" localSheetId="2">#REF!</definedName>
    <definedName name="kijop">#REF!</definedName>
    <definedName name="Kilometro">[30]EQUIPOS!$I$25</definedName>
    <definedName name="komatsu" localSheetId="2">'[27]Listado Equipos a utilizar'!#REF!</definedName>
    <definedName name="komatsu" localSheetId="3">'[27]Listado Equipos a utilizar'!#REF!</definedName>
    <definedName name="komatsu">'[27]Listado Equipos a utilizar'!#REF!</definedName>
    <definedName name="L" localSheetId="2">#REF!</definedName>
    <definedName name="L">#REF!</definedName>
    <definedName name="LADRILLOS_4x8x2" localSheetId="2">#REF!</definedName>
    <definedName name="LADRILLOS_4x8x2">#REF!</definedName>
    <definedName name="LAMPARA_FLUORESC_2x4" localSheetId="2">#REF!</definedName>
    <definedName name="LAMPARA_FLUORESC_2x4">#REF!</definedName>
    <definedName name="LAMPARAS_DE_1500W_220V">[42]INSU!$B$41</definedName>
    <definedName name="LAQUEAR_MADERA" localSheetId="2">#REF!</definedName>
    <definedName name="LAQUEAR_MADERA">#REF!</definedName>
    <definedName name="LARRASTRE4SDR41MCONTRA" localSheetId="2">#REF!</definedName>
    <definedName name="LARRASTRE4SDR41MCONTRA" localSheetId="3">#REF!</definedName>
    <definedName name="LARRASTRE4SDR41MCONTRA">#REF!</definedName>
    <definedName name="LARRASTRE6SDR41MCONTRA" localSheetId="2">#REF!</definedName>
    <definedName name="LARRASTRE6SDR41MCONTRA" localSheetId="3">#REF!</definedName>
    <definedName name="LARRASTRE6SDR41MCONTRA">#REF!</definedName>
    <definedName name="LATEX" localSheetId="2">#REF!</definedName>
    <definedName name="LATEX" localSheetId="3">#REF!</definedName>
    <definedName name="LATEX">#REF!</definedName>
    <definedName name="LAVADERO_DOBLE" localSheetId="2">#REF!</definedName>
    <definedName name="LAVADERO_DOBLE">#REF!</definedName>
    <definedName name="LAVADERO_GRANITO_SENCILLO" localSheetId="2">#REF!</definedName>
    <definedName name="LAVADERO_GRANITO_SENCILLO">#REF!</definedName>
    <definedName name="LAVADEROSENCILLO" localSheetId="2">#REF!</definedName>
    <definedName name="LAVADEROSENCILLO" localSheetId="3">[6]insumo!#REF!</definedName>
    <definedName name="LAVADEROSENCILLO">#REF!</definedName>
    <definedName name="LAVAMANO_19x17_BCO" localSheetId="2">#REF!</definedName>
    <definedName name="LAVAMANO_19x17_BCO">#REF!</definedName>
    <definedName name="LAVGRA1BCO" localSheetId="2">#REF!</definedName>
    <definedName name="LAVGRA1BCO" localSheetId="3">#REF!</definedName>
    <definedName name="LAVGRA1BCO">#REF!</definedName>
    <definedName name="LAVGRA1BCOPVC" localSheetId="2">#REF!</definedName>
    <definedName name="LAVGRA1BCOPVC" localSheetId="3">#REF!</definedName>
    <definedName name="LAVGRA1BCOPVC">#REF!</definedName>
    <definedName name="LAVGRA2BCO" localSheetId="2">#REF!</definedName>
    <definedName name="LAVGRA2BCO" localSheetId="3">#REF!</definedName>
    <definedName name="LAVGRA2BCO">#REF!</definedName>
    <definedName name="LAVGRA2BCOPVC" localSheetId="2">#REF!</definedName>
    <definedName name="LAVGRA2BCOPVC" localSheetId="3">#REF!</definedName>
    <definedName name="LAVGRA2BCOPVC">#REF!</definedName>
    <definedName name="LAVM1917BCO" localSheetId="2">#REF!</definedName>
    <definedName name="LAVM1917BCO" localSheetId="3">#REF!</definedName>
    <definedName name="LAVM1917BCO">#REF!</definedName>
    <definedName name="LAVM1917BCOPVC" localSheetId="2">#REF!</definedName>
    <definedName name="LAVM1917BCOPVC" localSheetId="3">#REF!</definedName>
    <definedName name="LAVM1917BCOPVC">#REF!</definedName>
    <definedName name="LAVM1917COL" localSheetId="2">#REF!</definedName>
    <definedName name="LAVM1917COL" localSheetId="3">#REF!</definedName>
    <definedName name="LAVM1917COL">#REF!</definedName>
    <definedName name="LAVM1917COLPVC" localSheetId="2">#REF!</definedName>
    <definedName name="LAVM1917COLPVC" localSheetId="3">#REF!</definedName>
    <definedName name="LAVM1917COLPVC">#REF!</definedName>
    <definedName name="LAVMOVABCO" localSheetId="2">#REF!</definedName>
    <definedName name="LAVMOVABCO" localSheetId="3">#REF!</definedName>
    <definedName name="LAVMOVABCO">#REF!</definedName>
    <definedName name="LAVMOVABCOPVC" localSheetId="2">#REF!</definedName>
    <definedName name="LAVMOVABCOPVC" localSheetId="3">#REF!</definedName>
    <definedName name="LAVMOVABCOPVC">#REF!</definedName>
    <definedName name="LAVMOVACOL" localSheetId="2">#REF!</definedName>
    <definedName name="LAVMOVACOL" localSheetId="3">#REF!</definedName>
    <definedName name="LAVMOVACOL">#REF!</definedName>
    <definedName name="LAVMOVACOLPVC" localSheetId="2">#REF!</definedName>
    <definedName name="LAVMOVACOLPVC" localSheetId="3">#REF!</definedName>
    <definedName name="LAVMOVACOLPVC">#REF!</definedName>
    <definedName name="LAVMSERBCO" localSheetId="2">#REF!</definedName>
    <definedName name="LAVMSERBCO" localSheetId="3">#REF!</definedName>
    <definedName name="LAVMSERBCO">#REF!</definedName>
    <definedName name="LAVMSERBCOPVC" localSheetId="2">#REF!</definedName>
    <definedName name="LAVMSERBCOPVC" localSheetId="3">#REF!</definedName>
    <definedName name="LAVMSERBCOPVC">#REF!</definedName>
    <definedName name="LAVOVAEMPBCOCONTRA" localSheetId="2">#REF!</definedName>
    <definedName name="LAVOVAEMPBCOCONTRA" localSheetId="3">#REF!</definedName>
    <definedName name="LAVOVAEMPBCOCONTRA">#REF!</definedName>
    <definedName name="lbalmbre18">'[41]Analisis Unit. '!$F$39</definedName>
    <definedName name="Ligado_y_vaciado" localSheetId="2">#REF!</definedName>
    <definedName name="Ligado_y_vaciado" localSheetId="3">#REF!</definedName>
    <definedName name="Ligado_y_vaciado">#REF!</definedName>
    <definedName name="Ligado_y_vaciado_2">#N/A</definedName>
    <definedName name="Ligado_y_vaciado_3">#N/A</definedName>
    <definedName name="Ligado_y_Vaciado_a_Mano">[28]Insumos!$B$136:$D$136</definedName>
    <definedName name="Ligado_y_Vaciado_con_ligadora_y_Winche" localSheetId="2">[9]Insumos!#REF!</definedName>
    <definedName name="Ligado_y_Vaciado_con_ligadora_y_Winche" localSheetId="3">[9]Insumos!#REF!</definedName>
    <definedName name="Ligado_y_Vaciado_con_ligadora_y_Winche">[9]Insumos!#REF!</definedName>
    <definedName name="Ligado_y_Vaciado_Hormigón_Industrial_____20_M3" localSheetId="2">[9]Insumos!#REF!</definedName>
    <definedName name="Ligado_y_Vaciado_Hormigón_Industrial_____20_M3" localSheetId="3">[9]Insumos!#REF!</definedName>
    <definedName name="Ligado_y_Vaciado_Hormigón_Industrial_____20_M3">[9]Insumos!#REF!</definedName>
    <definedName name="Ligado_y_Vaciado_Hormigón_Industrial_____4_M3" localSheetId="2">[9]Insumos!#REF!</definedName>
    <definedName name="Ligado_y_Vaciado_Hormigón_Industrial_____4_M3" localSheetId="3">[9]Insumos!#REF!</definedName>
    <definedName name="Ligado_y_Vaciado_Hormigón_Industrial_____4_M3">[9]Insumos!#REF!</definedName>
    <definedName name="Ligado_y_Vaciado_Hormigón_Industrial___10__20_M3" localSheetId="2">[9]Insumos!#REF!</definedName>
    <definedName name="Ligado_y_Vaciado_Hormigón_Industrial___10__20_M3" localSheetId="3">[9]Insumos!#REF!</definedName>
    <definedName name="Ligado_y_Vaciado_Hormigón_Industrial___10__20_M3">[9]Insumos!#REF!</definedName>
    <definedName name="Ligado_y_Vaciado_Hormigón_Industrial___4__10_M3" localSheetId="2">[9]Insumos!#REF!</definedName>
    <definedName name="Ligado_y_Vaciado_Hormigón_Industrial___4__10_M3" localSheetId="3">[9]Insumos!#REF!</definedName>
    <definedName name="Ligado_y_Vaciado_Hormigón_Industrial___4__10_M3">[9]Insumos!#REF!</definedName>
    <definedName name="ligadohormigon" localSheetId="2">[30]OBRAMANO!#REF!</definedName>
    <definedName name="ligadohormigon" localSheetId="3">[30]OBRAMANO!#REF!</definedName>
    <definedName name="ligadohormigon">[30]OBRAMANO!#REF!</definedName>
    <definedName name="ligadora" localSheetId="2">'[27]Listado Equipos a utilizar'!#REF!</definedName>
    <definedName name="ligadora" localSheetId="3">'[27]Listado Equipos a utilizar'!#REF!</definedName>
    <definedName name="ligadora">'[27]Listado Equipos a utilizar'!#REF!</definedName>
    <definedName name="Ligadora_de_1_funda" localSheetId="2">#REF!</definedName>
    <definedName name="Ligadora_de_1_funda" localSheetId="3">#REF!</definedName>
    <definedName name="Ligadora_de_1_funda">#REF!</definedName>
    <definedName name="Ligadora_de_1_funda_2">#N/A</definedName>
    <definedName name="Ligadora_de_1_funda_3">#N/A</definedName>
    <definedName name="Ligadora_de_2_funda" localSheetId="2">#REF!</definedName>
    <definedName name="Ligadora_de_2_funda" localSheetId="3">#REF!</definedName>
    <definedName name="Ligadora_de_2_funda">#REF!</definedName>
    <definedName name="Ligadora_de_2_funda_2">#N/A</definedName>
    <definedName name="Ligadora_de_2_funda_3">#N/A</definedName>
    <definedName name="Ligadora2fdas" localSheetId="2">#REF!</definedName>
    <definedName name="Ligadora2fdas">#REF!</definedName>
    <definedName name="LIGALIGA" localSheetId="2">#REF!</definedName>
    <definedName name="LIGALIGA" localSheetId="3">#REF!</definedName>
    <definedName name="LIGALIGA">#REF!</definedName>
    <definedName name="ligawinche" localSheetId="2">#REF!</definedName>
    <definedName name="ligawinche" localSheetId="3">#REF!</definedName>
    <definedName name="ligawinche">#REF!</definedName>
    <definedName name="limp.des.destronque">'[26]Analisis Unitarios'!$E$500</definedName>
    <definedName name="LIMPESC" localSheetId="2">#REF!</definedName>
    <definedName name="LIMPESC" localSheetId="3">#REF!</definedName>
    <definedName name="LIMPESC">#REF!</definedName>
    <definedName name="limpi" localSheetId="2">#REF!</definedName>
    <definedName name="limpi" localSheetId="3">#REF!</definedName>
    <definedName name="limpi">#REF!</definedName>
    <definedName name="limpii" localSheetId="2">#REF!</definedName>
    <definedName name="limpii" localSheetId="3">#REF!</definedName>
    <definedName name="limpii">#REF!</definedName>
    <definedName name="limpiii" localSheetId="2">#REF!</definedName>
    <definedName name="limpiii" localSheetId="3">#REF!</definedName>
    <definedName name="limpiii">#REF!</definedName>
    <definedName name="limpiiii" localSheetId="2">#REF!</definedName>
    <definedName name="limpiiii" localSheetId="3">#REF!</definedName>
    <definedName name="limpiiii">#REF!</definedName>
    <definedName name="LIMPSALCERA" localSheetId="2">#REF!</definedName>
    <definedName name="LIMPSALCERA" localSheetId="3">#REF!</definedName>
    <definedName name="LIMPSALCERA">#REF!</definedName>
    <definedName name="LIMPTUBOCPVC14" localSheetId="2">#REF!</definedName>
    <definedName name="LIMPTUBOCPVC14" localSheetId="3">#REF!</definedName>
    <definedName name="LIMPTUBOCPVC14">#REF!</definedName>
    <definedName name="LIMPTUBOCPVCPINTA" localSheetId="2">#REF!</definedName>
    <definedName name="LIMPTUBOCPVCPINTA" localSheetId="3">#REF!</definedName>
    <definedName name="LIMPTUBOCPVCPINTA">#REF!</definedName>
    <definedName name="LIMPZOC" localSheetId="2">#REF!</definedName>
    <definedName name="LIMPZOC" localSheetId="3">#REF!</definedName>
    <definedName name="LIMPZOC">#REF!</definedName>
    <definedName name="LINE" localSheetId="2" hidden="1">'[32]ANALISIS STO DGO'!#REF!</definedName>
    <definedName name="LINE" localSheetId="3" hidden="1">'[32]ANALISIS STO DGO'!#REF!</definedName>
    <definedName name="LINE" hidden="1">'[32]ANALISIS STO DGO'!#REF!</definedName>
    <definedName name="LINEA_DE_CONDUC">#N/A</definedName>
    <definedName name="lineout" localSheetId="2" hidden="1">'[32]ANALISIS STO DGO'!#REF!</definedName>
    <definedName name="lineout" localSheetId="3" hidden="1">'[32]ANALISIS STO DGO'!#REF!</definedName>
    <definedName name="lineout" hidden="1">'[32]ANALISIS STO DGO'!#REF!</definedName>
    <definedName name="lista" localSheetId="2">#REF!</definedName>
    <definedName name="lista" localSheetId="3">#REF!</definedName>
    <definedName name="lista">#REF!</definedName>
    <definedName name="LISTADO" localSheetId="2">#REF!</definedName>
    <definedName name="LISTADO" localSheetId="3">#REF!</definedName>
    <definedName name="LISTADO">#REF!</definedName>
    <definedName name="Listelos_de_20_Cms_en_Baños">[28]Insumos!$B$44:$D$44</definedName>
    <definedName name="LLAVE_ANG_38" localSheetId="2">#REF!</definedName>
    <definedName name="LLAVE_ANG_38">#REF!</definedName>
    <definedName name="LLAVE_CHORRO" localSheetId="2">#REF!</definedName>
    <definedName name="LLAVE_CHORRO">#REF!</definedName>
    <definedName name="LLAVE_EMPOTRAR_CROMO_12" localSheetId="2">#REF!</definedName>
    <definedName name="LLAVE_EMPOTRAR_CROMO_12">#REF!</definedName>
    <definedName name="LLAVE_PASO_1" localSheetId="2">#REF!</definedName>
    <definedName name="LLAVE_PASO_1">#REF!</definedName>
    <definedName name="LLAVE_PASO_34" localSheetId="2">#REF!</definedName>
    <definedName name="LLAVE_PASO_34">#REF!</definedName>
    <definedName name="LLAVE_SENCILLA" localSheetId="2">#REF!</definedName>
    <definedName name="LLAVE_SENCILLA">#REF!</definedName>
    <definedName name="llaveacero" localSheetId="2">#REF!</definedName>
    <definedName name="llaveacero" localSheetId="3">#REF!</definedName>
    <definedName name="llaveacero">#REF!</definedName>
    <definedName name="llaveacondicionamientohinca" localSheetId="2">#REF!</definedName>
    <definedName name="llaveacondicionamientohinca" localSheetId="3">#REF!</definedName>
    <definedName name="llaveacondicionamientohinca">#REF!</definedName>
    <definedName name="llaveacondicionamientohinca_2">#N/A</definedName>
    <definedName name="llaveacondicionamientohinca_3">#N/A</definedName>
    <definedName name="llaveagregado" localSheetId="2">#REF!</definedName>
    <definedName name="llaveagregado" localSheetId="3">#REF!</definedName>
    <definedName name="llaveagregado">#REF!</definedName>
    <definedName name="llaveagua" localSheetId="2">#REF!</definedName>
    <definedName name="llaveagua" localSheetId="3">#REF!</definedName>
    <definedName name="llaveagua">#REF!</definedName>
    <definedName name="llavealambre" localSheetId="2">#REF!</definedName>
    <definedName name="llavealambre" localSheetId="3">#REF!</definedName>
    <definedName name="llavealambre">#REF!</definedName>
    <definedName name="llaveanclajedepilotes" localSheetId="2">#REF!</definedName>
    <definedName name="llaveanclajedepilotes" localSheetId="3">#REF!</definedName>
    <definedName name="llaveanclajedepilotes">#REF!</definedName>
    <definedName name="LLAVEANGULAR" localSheetId="2">#REF!</definedName>
    <definedName name="LLAVEANGULAR" localSheetId="3">#REF!</definedName>
    <definedName name="LLAVEANGULAR">#REF!</definedName>
    <definedName name="llavecablepostensado" localSheetId="2">#REF!</definedName>
    <definedName name="llavecablepostensado" localSheetId="3">#REF!</definedName>
    <definedName name="llavecablepostensado">#REF!</definedName>
    <definedName name="llavecastingbed" localSheetId="2">#REF!</definedName>
    <definedName name="llavecastingbed" localSheetId="3">#REF!</definedName>
    <definedName name="llavecastingbed">#REF!</definedName>
    <definedName name="llavecemento" localSheetId="2">#REF!</definedName>
    <definedName name="llavecemento" localSheetId="3">#REF!</definedName>
    <definedName name="llavecemento">#REF!</definedName>
    <definedName name="LLAVECHORRO" localSheetId="2">#REF!</definedName>
    <definedName name="LLAVECHORRO" localSheetId="3">#REF!</definedName>
    <definedName name="LLAVECHORRO">#REF!</definedName>
    <definedName name="llaveclavos" localSheetId="2">#REF!</definedName>
    <definedName name="llaveclavos" localSheetId="3">#REF!</definedName>
    <definedName name="llaveclavos">#REF!</definedName>
    <definedName name="llavecuradoyaditivo" localSheetId="2">#REF!</definedName>
    <definedName name="llavecuradoyaditivo" localSheetId="3">#REF!</definedName>
    <definedName name="llavecuradoyaditivo">#REF!</definedName>
    <definedName name="llaveempalmepilotes" localSheetId="2">#REF!</definedName>
    <definedName name="llaveempalmepilotes" localSheetId="3">#REF!</definedName>
    <definedName name="llaveempalmepilotes">#REF!</definedName>
    <definedName name="LLAVEEMPOTRAR12" localSheetId="2">#REF!</definedName>
    <definedName name="LLAVEEMPOTRAR12" localSheetId="3">#REF!</definedName>
    <definedName name="LLAVEEMPOTRAR12">#REF!</definedName>
    <definedName name="llavehincapilotes" localSheetId="2">#REF!</definedName>
    <definedName name="llavehincapilotes" localSheetId="3">#REF!</definedName>
    <definedName name="llavehincapilotes">#REF!</definedName>
    <definedName name="llaveizadotabletas" localSheetId="2">#REF!</definedName>
    <definedName name="llaveizadotabletas" localSheetId="3">#REF!</definedName>
    <definedName name="llaveizadotabletas">#REF!</definedName>
    <definedName name="llaveizajevigaspostensadas" localSheetId="2">#REF!</definedName>
    <definedName name="llaveizajevigaspostensadas" localSheetId="3">#REF!</definedName>
    <definedName name="llaveizajevigaspostensadas">#REF!</definedName>
    <definedName name="llaveizajevigaspostensadas_2">#N/A</definedName>
    <definedName name="llaveizajevigaspostensadas_3">#N/A</definedName>
    <definedName name="llaveligadoyvaciado" localSheetId="2">#REF!</definedName>
    <definedName name="llaveligadoyvaciado" localSheetId="3">#REF!</definedName>
    <definedName name="llaveligadoyvaciado">#REF!</definedName>
    <definedName name="llaveligadoyvaciado_2">#N/A</definedName>
    <definedName name="llaveligadoyvaciado_3">#N/A</definedName>
    <definedName name="llavemadera" localSheetId="2">#REF!</definedName>
    <definedName name="llavemadera" localSheetId="3">#REF!</definedName>
    <definedName name="llavemadera">#REF!</definedName>
    <definedName name="llavemadera_2">#N/A</definedName>
    <definedName name="llavemadera_3">#N/A</definedName>
    <definedName name="llavemanejocemento" localSheetId="2">#REF!</definedName>
    <definedName name="llavemanejocemento" localSheetId="3">#REF!</definedName>
    <definedName name="llavemanejocemento">#REF!</definedName>
    <definedName name="llavemanejocemento_2">#N/A</definedName>
    <definedName name="llavemanejocemento_3">#N/A</definedName>
    <definedName name="llavemanejopilotes" localSheetId="2">#REF!</definedName>
    <definedName name="llavemanejopilotes" localSheetId="3">#REF!</definedName>
    <definedName name="llavemanejopilotes">#REF!</definedName>
    <definedName name="llavemanejopilotes_2">#N/A</definedName>
    <definedName name="llavemanejopilotes_3">#N/A</definedName>
    <definedName name="llavemoacero" localSheetId="2">#REF!</definedName>
    <definedName name="llavemoacero" localSheetId="3">#REF!</definedName>
    <definedName name="llavemoacero">#REF!</definedName>
    <definedName name="llavemoacero_2">#N/A</definedName>
    <definedName name="llavemoacero_3">#N/A</definedName>
    <definedName name="llavemomadera" localSheetId="2">#REF!</definedName>
    <definedName name="llavemomadera" localSheetId="3">#REF!</definedName>
    <definedName name="llavemomadera">#REF!</definedName>
    <definedName name="llavemomadera_2">#N/A</definedName>
    <definedName name="llavemomadera_3">#N/A</definedName>
    <definedName name="LLAVEORINALPEQ" localSheetId="2">#REF!</definedName>
    <definedName name="LLAVEORINALPEQ" localSheetId="3">#REF!</definedName>
    <definedName name="LLAVEORINALPEQ">#REF!</definedName>
    <definedName name="LLAVES" localSheetId="2">#REF!</definedName>
    <definedName name="LLAVES" localSheetId="3">#REF!</definedName>
    <definedName name="LLAVES">#REF!</definedName>
    <definedName name="LLAVESENCCROM" localSheetId="2">#REF!</definedName>
    <definedName name="LLAVESENCCROM" localSheetId="3">#REF!</definedName>
    <definedName name="LLAVESENCCROM">#REF!</definedName>
    <definedName name="llavetratamientomoldes" localSheetId="2">#REF!</definedName>
    <definedName name="llavetratamientomoldes" localSheetId="3">#REF!</definedName>
    <definedName name="llavetratamientomoldes">#REF!</definedName>
    <definedName name="llavetratamientomoldes_2">#N/A</definedName>
    <definedName name="llavetratamientomoldes_3">#N/A</definedName>
    <definedName name="LLAVIN" localSheetId="2">#REF!</definedName>
    <definedName name="LLAVIN" localSheetId="3">#REF!</definedName>
    <definedName name="LLAVIN">#REF!</definedName>
    <definedName name="LLAVIN_PUERTA" localSheetId="2">#REF!</definedName>
    <definedName name="LLAVIN_PUERTA">#REF!</definedName>
    <definedName name="LLAVINCOR" localSheetId="2">#REF!</definedName>
    <definedName name="LLAVINCOR" localSheetId="3">#REF!</definedName>
    <definedName name="LLAVINCOR">#REF!</definedName>
    <definedName name="LLENADO_BLOQUES_20" localSheetId="2">#REF!</definedName>
    <definedName name="LLENADO_BLOQUES_20">#REF!</definedName>
    <definedName name="LLENADO_BLOQUES_40" localSheetId="2">#REF!</definedName>
    <definedName name="LLENADO_BLOQUES_40">#REF!</definedName>
    <definedName name="LLENADO_BLOQUES_60" localSheetId="2">#REF!</definedName>
    <definedName name="LLENADO_BLOQUES_60">#REF!</definedName>
    <definedName name="LLENADO_BLOQUES_80" localSheetId="2">#REF!</definedName>
    <definedName name="LLENADO_BLOQUES_80">#REF!</definedName>
    <definedName name="LLENADOHUECOS" localSheetId="2">#REF!</definedName>
    <definedName name="LLENADOHUECOS" localSheetId="3">#REF!</definedName>
    <definedName name="LLENADOHUECOS">#REF!</definedName>
    <definedName name="LLENADOHUECOS20" localSheetId="2">#REF!</definedName>
    <definedName name="LLENADOHUECOS20" localSheetId="3">#REF!</definedName>
    <definedName name="LLENADOHUECOS20">#REF!</definedName>
    <definedName name="LLENADOHUECOS40" localSheetId="2">#REF!</definedName>
    <definedName name="LLENADOHUECOS40" localSheetId="3">#REF!</definedName>
    <definedName name="LLENADOHUECOS40">#REF!</definedName>
    <definedName name="LLENADOHUECOS60" localSheetId="2">#REF!</definedName>
    <definedName name="LLENADOHUECOS60" localSheetId="3">#REF!</definedName>
    <definedName name="LLENADOHUECOS60">#REF!</definedName>
    <definedName name="LLENADOHUECOS80" localSheetId="2">#REF!</definedName>
    <definedName name="LLENADOHUECOS80" localSheetId="3">#REF!</definedName>
    <definedName name="LLENADOHUECOS80">#REF!</definedName>
    <definedName name="LMEMBAJADOR" localSheetId="2">#REF!</definedName>
    <definedName name="LMEMBAJADOR" localSheetId="3">[6]insumo!#REF!</definedName>
    <definedName name="LMEMBAJADOR">#REF!</definedName>
    <definedName name="LOSA12" localSheetId="2">#REF!</definedName>
    <definedName name="LOSA12" localSheetId="3">#REF!</definedName>
    <definedName name="LOSA12">#REF!</definedName>
    <definedName name="LOSA20" localSheetId="2">#REF!</definedName>
    <definedName name="LOSA20" localSheetId="3">#REF!</definedName>
    <definedName name="LOSA20">#REF!</definedName>
    <definedName name="LOSA30" localSheetId="2">#REF!</definedName>
    <definedName name="LOSA30" localSheetId="3">#REF!</definedName>
    <definedName name="LOSA30">#REF!</definedName>
    <definedName name="losetacriolla" localSheetId="2">#REF!</definedName>
    <definedName name="losetacriolla">#REF!</definedName>
    <definedName name="Losetas_30x30_Italianas___S_350" localSheetId="2">[9]Insumos!#REF!</definedName>
    <definedName name="Losetas_30x30_Italianas___S_350" localSheetId="3">[9]Insumos!#REF!</definedName>
    <definedName name="Losetas_30x30_Italianas___S_350">[9]Insumos!#REF!</definedName>
    <definedName name="Losetas_33x33_Italianas____Granito_Rosa" localSheetId="2">[9]Insumos!#REF!</definedName>
    <definedName name="Losetas_33x33_Italianas____Granito_Rosa" localSheetId="3">[9]Insumos!#REF!</definedName>
    <definedName name="Losetas_33x33_Italianas____Granito_Rosa">[9]Insumos!#REF!</definedName>
    <definedName name="Losetas_de_Barro_exagonal_Grande_C_Transp." localSheetId="2">[9]Insumos!#REF!</definedName>
    <definedName name="Losetas_de_Barro_exagonal_Grande_C_Transp." localSheetId="3">[9]Insumos!#REF!</definedName>
    <definedName name="Losetas_de_Barro_exagonal_Grande_C_Transp.">[9]Insumos!#REF!</definedName>
    <definedName name="Losetas_de_Barro_Feria_Grande_C_Transp." localSheetId="2">[9]Insumos!#REF!</definedName>
    <definedName name="Losetas_de_Barro_Feria_Grande_C_Transp." localSheetId="3">[9]Insumos!#REF!</definedName>
    <definedName name="Losetas_de_Barro_Feria_Grande_C_Transp.">[9]Insumos!#REF!</definedName>
    <definedName name="LUBRICANTE" localSheetId="2">#REF!</definedName>
    <definedName name="LUBRICANTE" localSheetId="3">#REF!</definedName>
    <definedName name="LUBRICANTE">#REF!</definedName>
    <definedName name="lubricantes">[74]Materiales!$K$15</definedName>
    <definedName name="Luces" localSheetId="2">#REF!</definedName>
    <definedName name="Luces">#REF!</definedName>
    <definedName name="LUZCENITAL" localSheetId="2">#REF!</definedName>
    <definedName name="LUZCENITAL" localSheetId="3">#REF!</definedName>
    <definedName name="LUZCENITAL">#REF!</definedName>
    <definedName name="LUZPARQEMT" localSheetId="2">#REF!</definedName>
    <definedName name="LUZPARQEMT" localSheetId="3">#REF!</definedName>
    <definedName name="LUZPARQEMT">#REF!</definedName>
    <definedName name="M" localSheetId="2">[1]Presup.!#REF!</definedName>
    <definedName name="M" localSheetId="3">[1]Presup.!#REF!</definedName>
    <definedName name="M">[1]Presup.!#REF!</definedName>
    <definedName name="M.O._Colocación_Cables_Postensados" localSheetId="2">#REF!</definedName>
    <definedName name="M.O._Colocación_Cables_Postensados" localSheetId="3">#REF!</definedName>
    <definedName name="M.O._Colocación_Cables_Postensados">#REF!</definedName>
    <definedName name="M.O._Colocación_Cables_Postensados_2">#N/A</definedName>
    <definedName name="M.O._Colocación_Cables_Postensados_3">#N/A</definedName>
    <definedName name="M.O._Colocación_Tabletas_Prefabricados" localSheetId="2">#REF!</definedName>
    <definedName name="M.O._Colocación_Tabletas_Prefabricados" localSheetId="3">#REF!</definedName>
    <definedName name="M.O._Colocación_Tabletas_Prefabricados">#REF!</definedName>
    <definedName name="M.O._Colocación_Tabletas_Prefabricados_2">#N/A</definedName>
    <definedName name="M.O._Colocación_Tabletas_Prefabricados_3">#N/A</definedName>
    <definedName name="M.O._Confección_Moldes" localSheetId="2">#REF!</definedName>
    <definedName name="M.O._Confección_Moldes" localSheetId="3">#REF!</definedName>
    <definedName name="M.O._Confección_Moldes">#REF!</definedName>
    <definedName name="M.O._Confección_Moldes_2">#N/A</definedName>
    <definedName name="M.O._Confección_Moldes_3">#N/A</definedName>
    <definedName name="M.O._Vigas_Postensadas__Incl._Cast." localSheetId="2">#REF!</definedName>
    <definedName name="M.O._Vigas_Postensadas__Incl._Cast." localSheetId="3">#REF!</definedName>
    <definedName name="M.O._Vigas_Postensadas__Incl._Cast.">#REF!</definedName>
    <definedName name="M.O._Vigas_Postensadas__Incl._Cast._2">#N/A</definedName>
    <definedName name="M.O._Vigas_Postensadas__Incl._Cast._3">#N/A</definedName>
    <definedName name="M.O.Pintura.Int.">'[40]Costos Mano de Obra'!$O$52</definedName>
    <definedName name="M.T." localSheetId="2">[10]A!#REF!</definedName>
    <definedName name="M.T." localSheetId="3">[10]A!#REF!</definedName>
    <definedName name="M.T.">[10]A!#REF!</definedName>
    <definedName name="M_O_Armadura_Columna">[28]Insumos!$B$78:$D$78</definedName>
    <definedName name="M_O_Armadura_Dintel_y_Viga">[28]Insumos!$B$79:$D$79</definedName>
    <definedName name="M_O_Cantos">[28]Insumos!$B$99:$D$99</definedName>
    <definedName name="M_O_Carpintero_2da._Categoría">[28]Insumos!$B$96:$D$96</definedName>
    <definedName name="M_O_Cerámica_Italiana_en_Pared">[28]Insumos!$B$102:$D$102</definedName>
    <definedName name="M_O_Colocación_Adoquines">[28]Insumos!$B$104:$D$104</definedName>
    <definedName name="M_O_Colocación_de_Bloques_de_4">[28]Insumos!$B$105:$D$105</definedName>
    <definedName name="M_O_Colocación_de_Bloques_de_6">[28]Insumos!$B$106:$D$106</definedName>
    <definedName name="M_O_Colocación_de_Bloques_de_8">[28]Insumos!$B$107:$D$107</definedName>
    <definedName name="M_O_Colocación_Listelos">[28]Insumos!$B$114:$D$114</definedName>
    <definedName name="M_O_Colocación_Piso_Cerámica_Criolla">[28]Insumos!$B$108:$D$108</definedName>
    <definedName name="M_O_Colocación_Piso_de_Granito_40_X_40">[28]Insumos!$B$111:$D$111</definedName>
    <definedName name="M_O_Colocación_Zócalos_de_Cerámica">[28]Insumos!$B$113:$D$113</definedName>
    <definedName name="M_O_Confección_de_Andamios">[28]Insumos!$B$115:$D$115</definedName>
    <definedName name="M_O_Construcción_Acera_Frotada_y_Violinada">[28]Insumos!$B$116:$D$116</definedName>
    <definedName name="M_O_Corte_y_Amarre_de_Varilla">[28]Insumos!$B$119:$D$119</definedName>
    <definedName name="M_O_Elaboración__Vaciado_y_Frotado_Losa_de_Piso" localSheetId="2">[9]Insumos!#REF!</definedName>
    <definedName name="M_O_Elaboración__Vaciado_y_Frotado_Losa_de_Piso" localSheetId="3">[9]Insumos!#REF!</definedName>
    <definedName name="M_O_Elaboración__Vaciado_y_Frotado_Losa_de_Piso">[9]Insumos!#REF!</definedName>
    <definedName name="M_O_Elaboración_Cámara_Inspección">[28]Insumos!$B$120:$D$120</definedName>
    <definedName name="M_O_Elaboración_Trampa_de_Grasa">[28]Insumos!$B$121:$D$121</definedName>
    <definedName name="M_O_Encofrado_y_Desenc._Muros_Cara" localSheetId="2">[9]Insumos!#REF!</definedName>
    <definedName name="M_O_Encofrado_y_Desenc._Muros_Cara" localSheetId="3">[9]Insumos!#REF!</definedName>
    <definedName name="M_O_Encofrado_y_Desenc._Muros_Cara">[9]Insumos!#REF!</definedName>
    <definedName name="M_O_Envarillado_de_Escalera">[28]Insumos!$B$81:$D$81</definedName>
    <definedName name="M_O_Fino_de_Techo_Inclinado">[28]Insumos!$B$83:$D$83</definedName>
    <definedName name="M_O_Fino_de_Techo_Plano">[28]Insumos!$B$84:$D$84</definedName>
    <definedName name="M_O_Fraguache" localSheetId="2">[9]Insumos!#REF!</definedName>
    <definedName name="M_O_Fraguache" localSheetId="3">[9]Insumos!#REF!</definedName>
    <definedName name="M_O_Fraguache">[9]Insumos!#REF!</definedName>
    <definedName name="M_O_Goteros_Colgantes">[28]Insumos!$B$85:$D$85</definedName>
    <definedName name="M_O_Llenado_de_huecos">[28]Insumos!$B$86:$D$86</definedName>
    <definedName name="M_O_Maestro">[28]Insumos!$B$87:$D$87</definedName>
    <definedName name="M_O_Malla_Eléctro_Soldada" localSheetId="2">[9]Insumos!#REF!</definedName>
    <definedName name="M_O_Malla_Eléctro_Soldada" localSheetId="3">[9]Insumos!#REF!</definedName>
    <definedName name="M_O_Malla_Eléctro_Soldada">[9]Insumos!#REF!</definedName>
    <definedName name="M_O_Obrero_Ligado">[28]Insumos!$B$88:$D$88</definedName>
    <definedName name="M_O_Pañete_Maestreado_Exterior">[28]Insumos!$B$91:$D$91</definedName>
    <definedName name="M_O_Pañete_Maestreado_Interior">[28]Insumos!$B$92:$D$92</definedName>
    <definedName name="M_O_Preparación_del_Terreno">[28]Insumos!$B$94:$D$94</definedName>
    <definedName name="M_O_Quintal_Trabajado">[28]Insumos!$B$77:$D$77</definedName>
    <definedName name="M_O_Regado__Compactación__Mojado__Trasl.Mat.__A_M">[28]Insumos!$B$132:$D$132</definedName>
    <definedName name="M_O_Regado_Mojado_y_Apisonado____Material_Granular_y_Arena" localSheetId="2">[9]Insumos!#REF!</definedName>
    <definedName name="M_O_Regado_Mojado_y_Apisonado____Material_Granular_y_Arena" localSheetId="3">[9]Insumos!#REF!</definedName>
    <definedName name="M_O_Regado_Mojado_y_Apisonado____Material_Granular_y_Arena">[9]Insumos!#REF!</definedName>
    <definedName name="M_O_Repello" localSheetId="2">[9]Insumos!#REF!</definedName>
    <definedName name="M_O_Repello" localSheetId="3">[9]Insumos!#REF!</definedName>
    <definedName name="M_O_Repello">[9]Insumos!#REF!</definedName>
    <definedName name="M_O_Subida_de_Acero_para_Losa">[28]Insumos!$B$82:$D$82</definedName>
    <definedName name="M_O_Subida_de_Materiales">[28]Insumos!$B$95:$D$95</definedName>
    <definedName name="M_O_Técnico_Calificado">[28]Insumos!$B$149:$D$149</definedName>
    <definedName name="M_O_Zabaletas">[28]Insumos!$B$98:$D$98</definedName>
    <definedName name="m2ceramica">'[41]Analisis Unit. '!$F$47</definedName>
    <definedName name="m3arena">'[41]Analisis Unit. '!$F$41</definedName>
    <definedName name="m3arepanete">'[41]Analisis Unit. '!$F$44</definedName>
    <definedName name="m3grava">'[41]Analisis Unit. '!$F$42</definedName>
    <definedName name="MA" localSheetId="2">#REF!</definedName>
    <definedName name="MA" localSheetId="3">'[3]Mano Obra'!$D$11</definedName>
    <definedName name="MA">#REF!</definedName>
    <definedName name="MACHETE" localSheetId="2">#REF!</definedName>
    <definedName name="MACHETE">#REF!</definedName>
    <definedName name="MACO">[30]EQUIPOS!$I$21</definedName>
    <definedName name="MADALQ">'[23]Analisis Detallado'!#REF!</definedName>
    <definedName name="MADB">'[23]Analisis Detallado'!#REF!</definedName>
    <definedName name="MADEMTECHOHAMALLA" localSheetId="2">#REF!</definedName>
    <definedName name="MADEMTECHOHAMALLA" localSheetId="3">#REF!</definedName>
    <definedName name="MADEMTECHOHAMALLA">#REF!</definedName>
    <definedName name="MADEMTECHOHAVAR" localSheetId="2">#REF!</definedName>
    <definedName name="MADEMTECHOHAVAR" localSheetId="3">#REF!</definedName>
    <definedName name="MADEMTECHOHAVAR">#REF!</definedName>
    <definedName name="Madera" localSheetId="2">#REF!</definedName>
    <definedName name="Madera" localSheetId="3">#REF!</definedName>
    <definedName name="Madera">#REF!</definedName>
    <definedName name="Madera_2">#N/A</definedName>
    <definedName name="Madera_3">#N/A</definedName>
    <definedName name="Madera_P2" localSheetId="2">#REF!</definedName>
    <definedName name="Madera_P2">#REF!</definedName>
    <definedName name="MADERAC" localSheetId="2">#REF!</definedName>
    <definedName name="MADERAC" localSheetId="3">[6]insumo!$D$28</definedName>
    <definedName name="MADERAC">#REF!</definedName>
    <definedName name="MADMU">[29]Jornal!$D$134</definedName>
    <definedName name="Maestro" localSheetId="2">#REF!</definedName>
    <definedName name="Maestro">#REF!</definedName>
    <definedName name="Maestro_de_Obras_Viales">'[39]MANO DE OBRA'!$C$60</definedName>
    <definedName name="MAESTROCARP" localSheetId="2">#REF!</definedName>
    <definedName name="MAESTROCARP" localSheetId="3">#REF!</definedName>
    <definedName name="MAESTROCARP">#REF!</definedName>
    <definedName name="MALLA_ABRAZ_1_12" localSheetId="2">#REF!</definedName>
    <definedName name="MALLA_ABRAZ_1_12">#REF!</definedName>
    <definedName name="MALLA_AL_GALVANIZADO" localSheetId="2">#REF!</definedName>
    <definedName name="MALLA_AL_GALVANIZADO">#REF!</definedName>
    <definedName name="MALLA_AL_PUAS" localSheetId="2">#REF!</definedName>
    <definedName name="MALLA_AL_PUAS">#REF!</definedName>
    <definedName name="MALLA_BARRA_TENZORA" localSheetId="2">#REF!</definedName>
    <definedName name="MALLA_BARRA_TENZORA">#REF!</definedName>
    <definedName name="MALLA_BOTE" localSheetId="2">#REF!</definedName>
    <definedName name="MALLA_BOTE">#REF!</definedName>
    <definedName name="MALLA_CARP_COLS" localSheetId="2">#REF!</definedName>
    <definedName name="MALLA_CARP_COLS">#REF!</definedName>
    <definedName name="MALLA_CICLONICA_6" localSheetId="2">#REF!</definedName>
    <definedName name="MALLA_CICLONICA_6">#REF!</definedName>
    <definedName name="MALLA_COLOC_6" localSheetId="2">#REF!</definedName>
    <definedName name="MALLA_COLOC_6">#REF!</definedName>
    <definedName name="MALLA_COPAFINAL_1_12" localSheetId="2">#REF!</definedName>
    <definedName name="MALLA_COPAFINAL_1_12">#REF!</definedName>
    <definedName name="MALLA_COPAFINAL_2" localSheetId="2">#REF!</definedName>
    <definedName name="MALLA_COPAFINAL_2">#REF!</definedName>
    <definedName name="MALLA_CORTE_ABR" localSheetId="2">#REF!</definedName>
    <definedName name="MALLA_CORTE_ABR">#REF!</definedName>
    <definedName name="Malla_Electrosoldada_10x10" localSheetId="2">#REF!</definedName>
    <definedName name="Malla_Electrosoldada_10x10">#REF!</definedName>
    <definedName name="MALLA_PALOMETA_DOBLE_1_12" localSheetId="2">#REF!</definedName>
    <definedName name="MALLA_PALOMETA_DOBLE_1_12">#REF!</definedName>
    <definedName name="MALLA_RELLENO" localSheetId="2">#REF!</definedName>
    <definedName name="MALLA_RELLENO">#REF!</definedName>
    <definedName name="MALLA_SEGUETA" localSheetId="2">#REF!</definedName>
    <definedName name="MALLA_SEGUETA">#REF!</definedName>
    <definedName name="MALLA_TERMINAL_1_14" localSheetId="2">#REF!</definedName>
    <definedName name="MALLA_TERMINAL_1_14">#REF!</definedName>
    <definedName name="MALLA_TUBOHG_1" localSheetId="2">#REF!</definedName>
    <definedName name="MALLA_TUBOHG_1">#REF!</definedName>
    <definedName name="MALLA_TUBOHG_1_12" localSheetId="2">#REF!</definedName>
    <definedName name="MALLA_TUBOHG_1_12">#REF!</definedName>
    <definedName name="MALLA_TUBOHG_1_14" localSheetId="2">#REF!</definedName>
    <definedName name="MALLA_TUBOHG_1_14">#REF!</definedName>
    <definedName name="MALLA_ZABALETA" localSheetId="2">#REF!</definedName>
    <definedName name="MALLA_ZABALETA">#REF!</definedName>
    <definedName name="MALLACICL6HG" localSheetId="2">#REF!</definedName>
    <definedName name="MALLACICL6HG" localSheetId="3">#REF!</definedName>
    <definedName name="MALLACICL6HG">#REF!</definedName>
    <definedName name="mami" localSheetId="2">#REF!</definedName>
    <definedName name="mami" localSheetId="3">#REF!</definedName>
    <definedName name="mami">#REF!</definedName>
    <definedName name="mamii" localSheetId="2">#REF!</definedName>
    <definedName name="mamii" localSheetId="3">#REF!</definedName>
    <definedName name="mamii">#REF!</definedName>
    <definedName name="mamiii" localSheetId="2">#REF!</definedName>
    <definedName name="mamiii" localSheetId="3">#REF!</definedName>
    <definedName name="mamiii">#REF!</definedName>
    <definedName name="mamiiii" localSheetId="2">#REF!</definedName>
    <definedName name="mamiiii" localSheetId="3">#REF!</definedName>
    <definedName name="mamiiii">#REF!</definedName>
    <definedName name="MAMPARAPINOTRAT" localSheetId="2">#REF!</definedName>
    <definedName name="MAMPARAPINOTRAT" localSheetId="3">#REF!</definedName>
    <definedName name="MAMPARAPINOTRAT">#REF!</definedName>
    <definedName name="MAMPARAPINOTRATM2" localSheetId="2">#REF!</definedName>
    <definedName name="MAMPARAPINOTRATM2" localSheetId="3">#REF!</definedName>
    <definedName name="MAMPARAPINOTRATM2">#REF!</definedName>
    <definedName name="MANG34NEGRACALENT" localSheetId="2">#REF!</definedName>
    <definedName name="MANG34NEGRACALENT" localSheetId="3">#REF!</definedName>
    <definedName name="MANG34NEGRACALENT">#REF!</definedName>
    <definedName name="MANO_DE_OBRA" localSheetId="2">#REF!</definedName>
    <definedName name="MANO_DE_OBRA">#REF!</definedName>
    <definedName name="Mano_de_Obra_Acero" localSheetId="2">#REF!</definedName>
    <definedName name="Mano_de_Obra_Acero" localSheetId="3">#REF!</definedName>
    <definedName name="Mano_de_Obra_Acero">#REF!</definedName>
    <definedName name="Mano_de_Obra_Acero_2">#N/A</definedName>
    <definedName name="Mano_de_Obra_Acero_3">#N/A</definedName>
    <definedName name="Mano_de_Obra_Madera" localSheetId="2">#REF!</definedName>
    <definedName name="Mano_de_Obra_Madera" localSheetId="3">#REF!</definedName>
    <definedName name="Mano_de_Obra_Madera">#REF!</definedName>
    <definedName name="Mano_de_Obra_Madera_2">#N/A</definedName>
    <definedName name="Mano_de_Obra_Madera_3">#N/A</definedName>
    <definedName name="mante.puerta" localSheetId="2">#REF!</definedName>
    <definedName name="mante.puerta">#REF!</definedName>
    <definedName name="mantenimientodemoldes" localSheetId="2">#REF!</definedName>
    <definedName name="mantenimientodemoldes" localSheetId="3">#REF!</definedName>
    <definedName name="mantenimientodemoldes">#REF!</definedName>
    <definedName name="manti" localSheetId="2">#REF!</definedName>
    <definedName name="manti" localSheetId="3">#REF!</definedName>
    <definedName name="manti">#REF!</definedName>
    <definedName name="mantii" localSheetId="2">#REF!</definedName>
    <definedName name="mantii" localSheetId="3">#REF!</definedName>
    <definedName name="mantii">#REF!</definedName>
    <definedName name="mantiii" localSheetId="2">#REF!</definedName>
    <definedName name="mantiii" localSheetId="3">#REF!</definedName>
    <definedName name="mantiii">#REF!</definedName>
    <definedName name="mantiiii" localSheetId="2">#REF!</definedName>
    <definedName name="mantiiii" localSheetId="3">#REF!</definedName>
    <definedName name="mantiiii">#REF!</definedName>
    <definedName name="MANTTRANSITO">[75]MANT.TRANSITO!$H$27</definedName>
    <definedName name="maquito" localSheetId="2">'[27]Listado Equipos a utilizar'!#REF!</definedName>
    <definedName name="maquito" localSheetId="3">'[27]Listado Equipos a utilizar'!#REF!</definedName>
    <definedName name="maquito">'[27]Listado Equipos a utilizar'!#REF!</definedName>
    <definedName name="MARCO_PUERTA_PINO" localSheetId="2">#REF!</definedName>
    <definedName name="MARCO_PUERTA_PINO">#REF!</definedName>
    <definedName name="MARCOCA" localSheetId="2">#REF!</definedName>
    <definedName name="MARCOCA" localSheetId="3">#REF!</definedName>
    <definedName name="MARCOCA">#REF!</definedName>
    <definedName name="MARCOPI" localSheetId="2">#REF!</definedName>
    <definedName name="MARCOPI" localSheetId="3">#REF!</definedName>
    <definedName name="MARCOPI">#REF!</definedName>
    <definedName name="Marcos_de_Pino_Americano" localSheetId="2">[9]Insumos!#REF!</definedName>
    <definedName name="Marcos_de_Pino_Americano" localSheetId="3">[9]Insumos!#REF!</definedName>
    <definedName name="Marcos_de_Pino_Americano">[9]Insumos!#REF!</definedName>
    <definedName name="marmolpiso" localSheetId="2">#REF!</definedName>
    <definedName name="marmolpiso" localSheetId="3">[6]insumo!#REF!</definedName>
    <definedName name="marmolpiso">#REF!</definedName>
    <definedName name="martillo" localSheetId="2">#REF!</definedName>
    <definedName name="martillo" localSheetId="3">#REF!</definedName>
    <definedName name="martillo">#REF!</definedName>
    <definedName name="MAT_ACERO" localSheetId="2">#REF!</definedName>
    <definedName name="MAT_ACERO">#REF!</definedName>
    <definedName name="MAT_AGREGADOS" localSheetId="2">#REF!</definedName>
    <definedName name="MAT_AGREGADOS">#REF!</definedName>
    <definedName name="MAT_BLOQUES" localSheetId="2">#REF!</definedName>
    <definedName name="MAT_BLOQUES">#REF!</definedName>
    <definedName name="MAT_CARP." localSheetId="2">#REF!</definedName>
    <definedName name="MAT_CARP.">#REF!</definedName>
    <definedName name="MAT_CEMENTOS" localSheetId="2">#REF!</definedName>
    <definedName name="MAT_CEMENTOS">#REF!</definedName>
    <definedName name="MAT_CERRAJ." localSheetId="2">#REF!</definedName>
    <definedName name="MAT_CERRAJ.">#REF!</definedName>
    <definedName name="MAT_HORM._I" localSheetId="2">#REF!</definedName>
    <definedName name="MAT_HORM._I">#REF!</definedName>
    <definedName name="MAT_MOVTO_TIERR" localSheetId="2">#REF!</definedName>
    <definedName name="MAT_MOVTO_TIERR">#REF!</definedName>
    <definedName name="MAT_PINTURA" localSheetId="2">#REF!</definedName>
    <definedName name="MAT_PINTURA">#REF!</definedName>
    <definedName name="MAT_PINTURAS" localSheetId="2">#REF!</definedName>
    <definedName name="MAT_PINTURAS">#REF!</definedName>
    <definedName name="MAT_PLAFONES" localSheetId="2">#REF!</definedName>
    <definedName name="MAT_PLAFONES">#REF!</definedName>
    <definedName name="MAT_REVEST." localSheetId="2">#REF!</definedName>
    <definedName name="MAT_REVEST.">#REF!</definedName>
    <definedName name="MAT_VENTANAS" localSheetId="2">#REF!</definedName>
    <definedName name="MAT_VENTANAS">#REF!</definedName>
    <definedName name="Material_Base" localSheetId="2">[9]Insumos!#REF!</definedName>
    <definedName name="Material_Base" localSheetId="3">[9]Insumos!#REF!</definedName>
    <definedName name="Material_Base">[9]Insumos!#REF!</definedName>
    <definedName name="Material_Granular____Cascajo_T_Yubazo" localSheetId="2">[9]Insumos!#REF!</definedName>
    <definedName name="Material_Granular____Cascajo_T_Yubazo" localSheetId="3">[9]Insumos!#REF!</definedName>
    <definedName name="Material_Granular____Cascajo_T_Yubazo">[9]Insumos!#REF!</definedName>
    <definedName name="MATERIAL_RELLENO" localSheetId="2">#REF!</definedName>
    <definedName name="MATERIAL_RELLENO">#REF!</definedName>
    <definedName name="MATERIALES" localSheetId="2">#REF!</definedName>
    <definedName name="MATERIALES">#REF!</definedName>
    <definedName name="MBA" localSheetId="2">#REF!</definedName>
    <definedName name="MBA">#REF!</definedName>
    <definedName name="MBR" localSheetId="2">#REF!</definedName>
    <definedName name="MBR" localSheetId="3">#REF!</definedName>
    <definedName name="MBR">#REF!</definedName>
    <definedName name="MEDESFB23">[37]Mat!$D$62</definedName>
    <definedName name="mes.camion.transp">'[26]Analisis Unitarios'!$F$58</definedName>
    <definedName name="mes.camioneta">'[26]Analisis Unitarios'!$F$57</definedName>
    <definedName name="mes.contable">'[26]Analisis Unitarios'!$F$6</definedName>
    <definedName name="mes.equipo.topo">'[26]Analisis Unitarios'!$F$20</definedName>
    <definedName name="mes.guarda.al">'[26]Analisis Unitarios'!$F$8</definedName>
    <definedName name="mes.ing.fre">'[26]Analisis Unitarios'!$F$5</definedName>
    <definedName name="mes.ing.res">'[26]Analisis Unitarios'!$F$4</definedName>
    <definedName name="mes.secretaria">'[26]Analisis Unitarios'!$F$7</definedName>
    <definedName name="mes.sereno">'[26]Analisis Unitarios'!$F$9</definedName>
    <definedName name="meses.proyecto">'[26]Analisis Unitarios'!$K$3</definedName>
    <definedName name="MEXCLADORA_LAVAMANOS" localSheetId="2">#REF!</definedName>
    <definedName name="MEXCLADORA_LAVAMANOS">#REF!</definedName>
    <definedName name="MEZCALAREPMOR" localSheetId="2">#REF!</definedName>
    <definedName name="MEZCALAREPMOR" localSheetId="3">#REF!</definedName>
    <definedName name="MEZCALAREPMOR">#REF!</definedName>
    <definedName name="MEZCBAN" localSheetId="2">#REF!</definedName>
    <definedName name="MEZCBAN" localSheetId="3">#REF!</definedName>
    <definedName name="MEZCBAN">#REF!</definedName>
    <definedName name="MEZCBIDET" localSheetId="2">#REF!</definedName>
    <definedName name="MEZCBIDET" localSheetId="3">#REF!</definedName>
    <definedName name="MEZCBIDET">#REF!</definedName>
    <definedName name="MEZCFREG" localSheetId="2">#REF!</definedName>
    <definedName name="MEZCFREG" localSheetId="3">#REF!</definedName>
    <definedName name="MEZCFREG">#REF!</definedName>
    <definedName name="MEZCLA_CAL_ARENA_PISOS" localSheetId="2">#REF!</definedName>
    <definedName name="MEZCLA_CAL_ARENA_PISOS">#REF!</definedName>
    <definedName name="MEZCLA125" localSheetId="2">#REF!</definedName>
    <definedName name="MEZCLA125" localSheetId="3">[6]Mezcla!$F$45</definedName>
    <definedName name="MEZCLA125">#REF!</definedName>
    <definedName name="MEZCLA13" localSheetId="2">#REF!</definedName>
    <definedName name="MEZCLA13" localSheetId="3">[6]Mezcla!$F$10</definedName>
    <definedName name="MEZCLA13">#REF!</definedName>
    <definedName name="MEZCLA14" localSheetId="2">#REF!</definedName>
    <definedName name="MEZCLA14" localSheetId="3">[6]Mezcla!$F$17</definedName>
    <definedName name="MEZCLA14">#REF!</definedName>
    <definedName name="MezclaAntillana" localSheetId="2">#REF!</definedName>
    <definedName name="MezclaAntillana">#REF!</definedName>
    <definedName name="MEZCLANATILLA" localSheetId="2">#REF!</definedName>
    <definedName name="MEZCLANATILLA" localSheetId="3">[6]Mezcla!$F$29</definedName>
    <definedName name="MEZCLANATILLA">#REF!</definedName>
    <definedName name="MEZCLAV" localSheetId="2">#REF!</definedName>
    <definedName name="MEZCLAV" localSheetId="3">#REF!</definedName>
    <definedName name="MEZCLAV">#REF!</definedName>
    <definedName name="MEZEMP" localSheetId="2">#REF!</definedName>
    <definedName name="MEZEMP" localSheetId="3">#REF!</definedName>
    <definedName name="MEZEMP">#REF!</definedName>
    <definedName name="MKLLL" localSheetId="2">#REF!</definedName>
    <definedName name="MKLLL" localSheetId="3">#REF!</definedName>
    <definedName name="MKLLL">#REF!</definedName>
    <definedName name="mlzocalo">'[41]Analisis Unit. '!$F$46</definedName>
    <definedName name="mo.cer.pared">'[41]Analisis Unit. '!$F$26</definedName>
    <definedName name="MO_ACERA_FROTyVIOL" localSheetId="2">#REF!</definedName>
    <definedName name="MO_ACERA_FROTyVIOL">#REF!</definedName>
    <definedName name="MO_CANTOS" localSheetId="2">#REF!</definedName>
    <definedName name="MO_CANTOS">#REF!</definedName>
    <definedName name="MO_CARETEO" localSheetId="2">#REF!</definedName>
    <definedName name="MO_CARETEO">#REF!</definedName>
    <definedName name="MO_ColAcero_Dintel" localSheetId="2">#REF!</definedName>
    <definedName name="MO_ColAcero_Dintel">#REF!</definedName>
    <definedName name="MO_ColAcero_Escalera" localSheetId="2">#REF!</definedName>
    <definedName name="MO_ColAcero_Escalera">#REF!</definedName>
    <definedName name="MO_ColAcero_G60_QQ" localSheetId="2">#REF!</definedName>
    <definedName name="MO_ColAcero_G60_QQ">#REF!</definedName>
    <definedName name="MO_ColAcero_Malla" localSheetId="2">#REF!</definedName>
    <definedName name="MO_ColAcero_Malla">#REF!</definedName>
    <definedName name="MO_ColAcero_QQ" localSheetId="2">#REF!</definedName>
    <definedName name="MO_ColAcero_QQ">#REF!</definedName>
    <definedName name="MO_ColAcero_ZapMuros" localSheetId="2">#REF!</definedName>
    <definedName name="MO_ColAcero_ZapMuros">#REF!</definedName>
    <definedName name="MO_ColAcero14_Piso" localSheetId="2">#REF!</definedName>
    <definedName name="MO_ColAcero14_Piso">#REF!</definedName>
    <definedName name="MO_ColAcero38y12_Cols" localSheetId="2">#REF!</definedName>
    <definedName name="MO_ColAcero38y12_Cols">#REF!</definedName>
    <definedName name="MO_DEMOLICION_MURO_HA" localSheetId="2">#REF!</definedName>
    <definedName name="MO_DEMOLICION_MURO_HA">#REF!</definedName>
    <definedName name="MO_ELEC_BREAKERS" localSheetId="2">#REF!</definedName>
    <definedName name="MO_ELEC_BREAKERS">#REF!</definedName>
    <definedName name="MO_ELEC_INTERRUPTOR_3W" localSheetId="2">#REF!</definedName>
    <definedName name="MO_ELEC_INTERRUPTOR_3W">#REF!</definedName>
    <definedName name="MO_ELEC_INTERRUPTOR_4W" localSheetId="2">#REF!</definedName>
    <definedName name="MO_ELEC_INTERRUPTOR_4W">#REF!</definedName>
    <definedName name="MO_ELEC_INTERRUPTOR_DOB" localSheetId="2">#REF!</definedName>
    <definedName name="MO_ELEC_INTERRUPTOR_DOB">#REF!</definedName>
    <definedName name="MO_ELEC_INTERRUPTOR_SENC" localSheetId="2">#REF!</definedName>
    <definedName name="MO_ELEC_INTERRUPTOR_SENC">#REF!</definedName>
    <definedName name="MO_ELEC_INTERRUPTOR_TRIPLE" localSheetId="2">#REF!</definedName>
    <definedName name="MO_ELEC_INTERRUPTOR_TRIPLE">#REF!</definedName>
    <definedName name="MO_ELEC_LAMPARA_FLUORESCENTE" localSheetId="2">#REF!</definedName>
    <definedName name="MO_ELEC_LAMPARA_FLUORESCENTE">#REF!</definedName>
    <definedName name="MO_ELEC_LUZ_CENITAL" localSheetId="2">#REF!</definedName>
    <definedName name="MO_ELEC_LUZ_CENITAL">#REF!</definedName>
    <definedName name="MO_ELEC_PANEL_DIST" localSheetId="2">#REF!</definedName>
    <definedName name="MO_ELEC_PANEL_DIST">#REF!</definedName>
    <definedName name="MO_ELEC_TOMACORRIENTE_110" localSheetId="2">#REF!</definedName>
    <definedName name="MO_ELEC_TOMACORRIENTE_110">#REF!</definedName>
    <definedName name="MO_ELEC_TOMACORRIENTE_220" localSheetId="2">#REF!</definedName>
    <definedName name="MO_ELEC_TOMACORRIENTE_220">#REF!</definedName>
    <definedName name="MO_ENTABLILLADOS" localSheetId="2">#REF!</definedName>
    <definedName name="MO_ENTABLILLADOS">#REF!</definedName>
    <definedName name="MO_ESCALON_GRANITO" localSheetId="2">#REF!</definedName>
    <definedName name="MO_ESCALON_GRANITO">#REF!</definedName>
    <definedName name="MO_ESCALON_HUELLA_y_CONTRAHUELLA" localSheetId="2">#REF!</definedName>
    <definedName name="MO_ESCALON_HUELLA_y_CONTRAHUELLA">#REF!</definedName>
    <definedName name="MO_ESTRIAS" localSheetId="2">#REF!</definedName>
    <definedName name="MO_ESTRIAS">#REF!</definedName>
    <definedName name="MO_EXC_CALICHE_MANO_3M" localSheetId="2">#REF!</definedName>
    <definedName name="MO_EXC_CALICHE_MANO_3M">#REF!</definedName>
    <definedName name="MO_EXC_ROCA_BLANDA_MANO_3M" localSheetId="2">#REF!</definedName>
    <definedName name="MO_EXC_ROCA_BLANDA_MANO_3M">#REF!</definedName>
    <definedName name="MO_EXC_ROCA_COMP_3M" localSheetId="2">#REF!</definedName>
    <definedName name="MO_EXC_ROCA_COMP_3M">#REF!</definedName>
    <definedName name="MO_EXC_ROCA_MANO_3M" localSheetId="2">#REF!</definedName>
    <definedName name="MO_EXC_ROCA_MANO_3M">#REF!</definedName>
    <definedName name="MO_EXC_TIERRA_MANO_3M" localSheetId="2">#REF!</definedName>
    <definedName name="MO_EXC_TIERRA_MANO_3M">#REF!</definedName>
    <definedName name="MO_FINO_TECHO_HOR" localSheetId="2">#REF!</definedName>
    <definedName name="MO_FINO_TECHO_HOR">#REF!</definedName>
    <definedName name="MO_FRAGUACHE" localSheetId="2">#REF!</definedName>
    <definedName name="MO_FRAGUACHE">#REF!</definedName>
    <definedName name="MO_GOTEROS" localSheetId="2">#REF!</definedName>
    <definedName name="MO_GOTEROS">#REF!</definedName>
    <definedName name="MO_NATILLA" localSheetId="2">#REF!</definedName>
    <definedName name="MO_NATILLA">#REF!</definedName>
    <definedName name="MO_PAÑETE_COLs" localSheetId="2">#REF!</definedName>
    <definedName name="MO_PAÑETE_COLs">#REF!</definedName>
    <definedName name="MO_PAÑETE_EXT" localSheetId="2">#REF!</definedName>
    <definedName name="MO_PAÑETE_EXT">#REF!</definedName>
    <definedName name="MO_PAÑETE_INT" localSheetId="2">#REF!</definedName>
    <definedName name="MO_PAÑETE_INT">#REF!</definedName>
    <definedName name="MO_PAÑETE_PULIDO" localSheetId="2">#REF!</definedName>
    <definedName name="MO_PAÑETE_PULIDO">#REF!</definedName>
    <definedName name="MO_PAÑETE_RASGADO" localSheetId="2">#REF!</definedName>
    <definedName name="MO_PAÑETE_RASGADO">#REF!</definedName>
    <definedName name="MO_PAÑETE_TECHOSyVIGAS" localSheetId="2">#REF!</definedName>
    <definedName name="MO_PAÑETE_TECHOSyVIGAS">#REF!</definedName>
    <definedName name="MO_PERRILLA" localSheetId="2">#REF!</definedName>
    <definedName name="MO_PERRILLA">#REF!</definedName>
    <definedName name="MO_PIEDRA" localSheetId="2">#REF!</definedName>
    <definedName name="MO_PIEDRA">#REF!</definedName>
    <definedName name="MO_PINTURA" localSheetId="2">#REF!</definedName>
    <definedName name="MO_PINTURA">#REF!</definedName>
    <definedName name="MO_PISO_ADOQUIN" localSheetId="2">#REF!</definedName>
    <definedName name="MO_PISO_ADOQUIN">#REF!</definedName>
    <definedName name="MO_PISO_CementoPulido" localSheetId="2">#REF!</definedName>
    <definedName name="MO_PISO_CementoPulido">#REF!</definedName>
    <definedName name="MO_PISO_CERAMICA_15a20" localSheetId="2">#REF!</definedName>
    <definedName name="MO_PISO_CERAMICA_15a20">#REF!</definedName>
    <definedName name="MO_PISO_CERAMICA_15a20_BASE" localSheetId="2">#REF!</definedName>
    <definedName name="MO_PISO_CERAMICA_15a20_BASE">#REF!</definedName>
    <definedName name="MO_PISO_CERAMICA_30a40" localSheetId="2">#REF!</definedName>
    <definedName name="MO_PISO_CERAMICA_30a40">#REF!</definedName>
    <definedName name="MO_PISO_CERAMICA_30a40_BASE" localSheetId="2">#REF!</definedName>
    <definedName name="MO_PISO_CERAMICA_30a40_BASE">#REF!</definedName>
    <definedName name="MO_PISO_FROTA_VIOL" localSheetId="2">#REF!</definedName>
    <definedName name="MO_PISO_FROTA_VIOL">#REF!</definedName>
    <definedName name="MO_PISO_FROTADO" localSheetId="2">#REF!</definedName>
    <definedName name="MO_PISO_FROTADO">#REF!</definedName>
    <definedName name="MO_PISO_GRANITO_25" localSheetId="2">#REF!</definedName>
    <definedName name="MO_PISO_GRANITO_25">#REF!</definedName>
    <definedName name="MO_PISO_GRANITO_30" localSheetId="2">#REF!</definedName>
    <definedName name="MO_PISO_GRANITO_30">#REF!</definedName>
    <definedName name="MO_PISO_GRANITO_33" localSheetId="2">#REF!</definedName>
    <definedName name="MO_PISO_GRANITO_33">#REF!</definedName>
    <definedName name="MO_PISO_GRANITO_40" localSheetId="2">#REF!</definedName>
    <definedName name="MO_PISO_GRANITO_40">#REF!</definedName>
    <definedName name="MO_PISO_GRANITO_50" localSheetId="2">#REF!</definedName>
    <definedName name="MO_PISO_GRANITO_50">#REF!</definedName>
    <definedName name="MO_PISO_PULI_VIOL" localSheetId="2">#REF!</definedName>
    <definedName name="MO_PISO_PULI_VIOL">#REF!</definedName>
    <definedName name="MO_PISO_ZOCALO" localSheetId="2">#REF!</definedName>
    <definedName name="MO_PISO_ZOCALO">#REF!</definedName>
    <definedName name="MO_REPELLO" localSheetId="2">#REF!</definedName>
    <definedName name="MO_REPELLO">#REF!</definedName>
    <definedName name="MO_RESANE_FROTA" localSheetId="2">#REF!</definedName>
    <definedName name="MO_RESANE_FROTA">#REF!</definedName>
    <definedName name="MO_RESANE_GOMA" localSheetId="2">#REF!</definedName>
    <definedName name="MO_RESANE_GOMA">#REF!</definedName>
    <definedName name="MO_SUBIDA_BLOCK_4_1NIVEL" localSheetId="2">#REF!</definedName>
    <definedName name="MO_SUBIDA_BLOCK_4_1NIVEL">#REF!</definedName>
    <definedName name="MO_SUBIDA_BLOCK_6_1NIVEL" localSheetId="2">#REF!</definedName>
    <definedName name="MO_SUBIDA_BLOCK_6_1NIVEL">#REF!</definedName>
    <definedName name="MO_SUBIDA_BLOCK_8_1NIVEL" localSheetId="2">#REF!</definedName>
    <definedName name="MO_SUBIDA_BLOCK_8_1NIVEL">#REF!</definedName>
    <definedName name="MO_SUBIDA_CEMENTO_1NIVEL" localSheetId="2">#REF!</definedName>
    <definedName name="MO_SUBIDA_CEMENTO_1NIVEL">#REF!</definedName>
    <definedName name="MO_SUBIDA_MADERA_1NIVEL" localSheetId="2">#REF!</definedName>
    <definedName name="MO_SUBIDA_MADERA_1NIVEL">#REF!</definedName>
    <definedName name="MO_SUBIR_AGREGADO_1Nivel" localSheetId="2">#REF!</definedName>
    <definedName name="MO_SUBIR_AGREGADO_1Nivel">#REF!</definedName>
    <definedName name="MO_SubirAcero_1Niv" localSheetId="2">#REF!</definedName>
    <definedName name="MO_SubirAcero_1Niv">#REF!</definedName>
    <definedName name="MO_ZABALETA_PISO" localSheetId="2">#REF!</definedName>
    <definedName name="MO_ZABALETA_PISO">#REF!</definedName>
    <definedName name="MO_ZABALETA_TECHO" localSheetId="2">#REF!</definedName>
    <definedName name="MO_ZABALETA_TECHO">#REF!</definedName>
    <definedName name="MOA">[29]Jornal!$D$178</definedName>
    <definedName name="MOACERA" localSheetId="2">#REF!</definedName>
    <definedName name="MOACERA" localSheetId="3">#REF!</definedName>
    <definedName name="MOACERA">#REF!</definedName>
    <definedName name="moacero">'[41]Analisis Unit. '!$G$9</definedName>
    <definedName name="moaceroaltaresitencia" localSheetId="2">#REF!</definedName>
    <definedName name="moaceroaltaresitencia">#REF!</definedName>
    <definedName name="MOBADEN" localSheetId="2">#REF!</definedName>
    <definedName name="MOBADEN" localSheetId="3">#REF!</definedName>
    <definedName name="MOBADEN">#REF!</definedName>
    <definedName name="MOBASECON" localSheetId="2">#REF!</definedName>
    <definedName name="MOBASECON" localSheetId="3">#REF!</definedName>
    <definedName name="MOBASECON">#REF!</definedName>
    <definedName name="MOCANTOS" localSheetId="2">#REF!</definedName>
    <definedName name="MOCANTOS" localSheetId="3">#REF!</definedName>
    <definedName name="MOCANTOS">#REF!</definedName>
    <definedName name="MOCAPATER" localSheetId="2">#REF!</definedName>
    <definedName name="MOCAPATER" localSheetId="3">#REF!</definedName>
    <definedName name="MOCAPATER">#REF!</definedName>
    <definedName name="MOCARETEO" localSheetId="2">#REF!</definedName>
    <definedName name="MOCARETEO" localSheetId="3">#REF!</definedName>
    <definedName name="MOCARETEO">#REF!</definedName>
    <definedName name="mocarpinteria" localSheetId="2">#REF!</definedName>
    <definedName name="mocarpinteria" localSheetId="3">#REF!</definedName>
    <definedName name="mocarpinteria">#REF!</definedName>
    <definedName name="MOCERCRI1520PARED" localSheetId="2">#REF!</definedName>
    <definedName name="MOCERCRI1520PARED" localSheetId="3">#REF!</definedName>
    <definedName name="MOCERCRI1520PARED">#REF!</definedName>
    <definedName name="MOCERIMP1520PARED" localSheetId="2">#REF!</definedName>
    <definedName name="MOCERIMP1520PARED" localSheetId="3">#REF!</definedName>
    <definedName name="MOCERIMP1520PARED">#REF!</definedName>
    <definedName name="MOCONTEN553015" localSheetId="2">#REF!</definedName>
    <definedName name="MOCONTEN553015" localSheetId="3">#REF!</definedName>
    <definedName name="MOCONTEN553015">#REF!</definedName>
    <definedName name="MODEMCIMPIEDRA" localSheetId="2">#REF!</definedName>
    <definedName name="MODEMCIMPIEDRA" localSheetId="3">#REF!</definedName>
    <definedName name="MODEMCIMPIEDRA">#REF!</definedName>
    <definedName name="MODEMCIMVIEHSIMPLE" localSheetId="2">#REF!</definedName>
    <definedName name="MODEMCIMVIEHSIMPLE" localSheetId="3">#REF!</definedName>
    <definedName name="MODEMCIMVIEHSIMPLE">#REF!</definedName>
    <definedName name="MODEMMUROHA" localSheetId="2">#REF!</definedName>
    <definedName name="MODEMMUROHA" localSheetId="3">#REF!</definedName>
    <definedName name="MODEMMUROHA">#REF!</definedName>
    <definedName name="MODEMMUROPIE" localSheetId="2">#REF!</definedName>
    <definedName name="MODEMMUROPIE" localSheetId="3">#REF!</definedName>
    <definedName name="MODEMMUROPIE">#REF!</definedName>
    <definedName name="MODEMMUROTAPIA" localSheetId="2">#REF!</definedName>
    <definedName name="MODEMMUROTAPIA" localSheetId="3">#REF!</definedName>
    <definedName name="MODEMMUROTAPIA">#REF!</definedName>
    <definedName name="MODEMOLERCIMHA" localSheetId="2">#REF!</definedName>
    <definedName name="MODEMOLERCIMHA" localSheetId="3">#REF!</definedName>
    <definedName name="MODEMOLERCIMHA">#REF!</definedName>
    <definedName name="MODEMTECHOTEJA" localSheetId="2">#REF!</definedName>
    <definedName name="MODEMTECHOTEJA" localSheetId="3">#REF!</definedName>
    <definedName name="MODEMTECHOTEJA">#REF!</definedName>
    <definedName name="MOEMPANETECOL" localSheetId="2">#REF!</definedName>
    <definedName name="MOEMPANETECOL" localSheetId="3">#REF!</definedName>
    <definedName name="MOEMPANETECOL">#REF!</definedName>
    <definedName name="MOEMPANETEEXT" localSheetId="2">#REF!</definedName>
    <definedName name="MOEMPANETEEXT" localSheetId="3">#REF!</definedName>
    <definedName name="MOEMPANETEEXT">#REF!</definedName>
    <definedName name="MOEMPANETEINT" localSheetId="2">#REF!</definedName>
    <definedName name="MOEMPANETEINT" localSheetId="3">#REF!</definedName>
    <definedName name="MOEMPANETEINT">#REF!</definedName>
    <definedName name="MOEMPANETETECHO" localSheetId="2">#REF!</definedName>
    <definedName name="MOEMPANETETECHO" localSheetId="3">#REF!</definedName>
    <definedName name="MOEMPANETETECHO">#REF!</definedName>
    <definedName name="MOENCTCANTEP" localSheetId="2">#REF!</definedName>
    <definedName name="MOENCTCANTEP" localSheetId="3">#REF!</definedName>
    <definedName name="MOENCTCANTEP">#REF!</definedName>
    <definedName name="MOENCTCCAVA" localSheetId="2">#REF!</definedName>
    <definedName name="MOENCTCCAVA" localSheetId="3">#REF!</definedName>
    <definedName name="MOENCTCCAVA">#REF!</definedName>
    <definedName name="MOENCTCCOL30" localSheetId="2">#REF!</definedName>
    <definedName name="MOENCTCCOL30" localSheetId="3">#REF!</definedName>
    <definedName name="MOENCTCCOL30">#REF!</definedName>
    <definedName name="MOENCTCCOL4050" localSheetId="2">#REF!</definedName>
    <definedName name="MOENCTCCOL4050" localSheetId="3">#REF!</definedName>
    <definedName name="MOENCTCCOL4050">#REF!</definedName>
    <definedName name="MOENCTCDINT" localSheetId="2">#REF!</definedName>
    <definedName name="MOENCTCDINT" localSheetId="3">#REF!</definedName>
    <definedName name="MOENCTCDINT">#REF!</definedName>
    <definedName name="MOENCTCLOSA3AGUA" localSheetId="2">#REF!</definedName>
    <definedName name="MOENCTCLOSA3AGUA" localSheetId="3">#REF!</definedName>
    <definedName name="MOENCTCLOSA3AGUA">#REF!</definedName>
    <definedName name="MOENCTCLOSAPLA" localSheetId="2">#REF!</definedName>
    <definedName name="MOENCTCLOSAPLA" localSheetId="3">#REF!</definedName>
    <definedName name="MOENCTCLOSAPLA">#REF!</definedName>
    <definedName name="MOENCTCMUROCARA" localSheetId="2">#REF!</definedName>
    <definedName name="MOENCTCMUROCARA" localSheetId="3">#REF!</definedName>
    <definedName name="MOENCTCMUROCARA">#REF!</definedName>
    <definedName name="MOENCTCRAMPA" localSheetId="2">#REF!</definedName>
    <definedName name="MOENCTCRAMPA" localSheetId="3">#REF!</definedName>
    <definedName name="MOENCTCRAMPA">#REF!</definedName>
    <definedName name="MOENCTCVIGA2040" localSheetId="2">#REF!</definedName>
    <definedName name="MOENCTCVIGA2040" localSheetId="3">#REF!</definedName>
    <definedName name="MOENCTCVIGA2040">#REF!</definedName>
    <definedName name="MOENCTCVIGA3050" localSheetId="2">#REF!</definedName>
    <definedName name="MOENCTCVIGA3050" localSheetId="3">#REF!</definedName>
    <definedName name="MOENCTCVIGA3050">#REF!</definedName>
    <definedName name="MOENCTCVIGA3060" localSheetId="2">#REF!</definedName>
    <definedName name="MOENCTCVIGA3060" localSheetId="3">#REF!</definedName>
    <definedName name="MOENCTCVIGA3060">#REF!</definedName>
    <definedName name="MOENCTCVIGA4080" localSheetId="2">#REF!</definedName>
    <definedName name="MOENCTCVIGA4080" localSheetId="3">#REF!</definedName>
    <definedName name="MOENCTCVIGA4080">#REF!</definedName>
    <definedName name="MOESTRIAS" localSheetId="2">#REF!</definedName>
    <definedName name="MOESTRIAS" localSheetId="3">#REF!</definedName>
    <definedName name="MOESTRIAS">#REF!</definedName>
    <definedName name="MOFINOBER" localSheetId="2">#REF!</definedName>
    <definedName name="MOFINOBER" localSheetId="3">#REF!</definedName>
    <definedName name="MOFINOBER">#REF!</definedName>
    <definedName name="MOFINOHOR" localSheetId="2">#REF!</definedName>
    <definedName name="MOFINOHOR" localSheetId="3">#REF!</definedName>
    <definedName name="MOFINOHOR">#REF!</definedName>
    <definedName name="MOFINOINCL" localSheetId="2">#REF!</definedName>
    <definedName name="MOFINOINCL" localSheetId="3">#REF!</definedName>
    <definedName name="MOFINOINCL">#REF!</definedName>
    <definedName name="MOFRAGUACHE" localSheetId="2">#REF!</definedName>
    <definedName name="MOFRAGUACHE" localSheetId="3">#REF!</definedName>
    <definedName name="MOFRAGUACHE">#REF!</definedName>
    <definedName name="MOGOTEROCOL" localSheetId="2">#REF!</definedName>
    <definedName name="MOGOTEROCOL" localSheetId="3">#REF!</definedName>
    <definedName name="MOGOTEROCOL">#REF!</definedName>
    <definedName name="MOGOTERORAN" localSheetId="2">#REF!</definedName>
    <definedName name="MOGOTERORAN" localSheetId="3">#REF!</definedName>
    <definedName name="MOGOTERORAN">#REF!</definedName>
    <definedName name="MOGRANITO25" localSheetId="2">#REF!</definedName>
    <definedName name="MOGRANITO25" localSheetId="3">#REF!</definedName>
    <definedName name="MOGRANITO25">#REF!</definedName>
    <definedName name="MOGRANITO30" localSheetId="2">#REF!</definedName>
    <definedName name="MOGRANITO30" localSheetId="3">#REF!</definedName>
    <definedName name="MOGRANITO30">#REF!</definedName>
    <definedName name="MOGRANITO40" localSheetId="2">#REF!</definedName>
    <definedName name="MOGRANITO40" localSheetId="3">#REF!</definedName>
    <definedName name="MOGRANITO40">#REF!</definedName>
    <definedName name="Mojado_en_Compactación_con_equipo" localSheetId="2">[9]Insumos!#REF!</definedName>
    <definedName name="Mojado_en_Compactación_con_equipo" localSheetId="3">[9]Insumos!#REF!</definedName>
    <definedName name="Mojado_en_Compactación_con_equipo">[9]Insumos!#REF!</definedName>
    <definedName name="MOJO">[76]MOJornal!$A$7</definedName>
    <definedName name="MOLDE_ESTAMPADO" localSheetId="2">#REF!</definedName>
    <definedName name="MOLDE_ESTAMPADO">#REF!</definedName>
    <definedName name="MOLOSETATERRAZA" localSheetId="2">#REF!</definedName>
    <definedName name="MOLOSETATERRAZA" localSheetId="3">#REF!</definedName>
    <definedName name="MOLOSETATERRAZA">#REF!</definedName>
    <definedName name="MOMOSAICO" localSheetId="2">#REF!</definedName>
    <definedName name="MOMOSAICO" localSheetId="3">#REF!</definedName>
    <definedName name="MOMOSAICO">#REF!</definedName>
    <definedName name="MONATILLA" localSheetId="2">#REF!</definedName>
    <definedName name="MONATILLA" localSheetId="3">#REF!</definedName>
    <definedName name="MONATILLA">#REF!</definedName>
    <definedName name="MONTARCERCTE" localSheetId="2">#REF!</definedName>
    <definedName name="MONTARCERCTE" localSheetId="3">#REF!</definedName>
    <definedName name="MONTARCERCTE">#REF!</definedName>
    <definedName name="MONTARMARCOCAOBA" localSheetId="2">#REF!</definedName>
    <definedName name="MONTARMARCOCAOBA" localSheetId="3">#REF!</definedName>
    <definedName name="MONTARMARCOCAOBA">#REF!</definedName>
    <definedName name="MONTARMARCOCTE" localSheetId="2">#REF!</definedName>
    <definedName name="MONTARMARCOCTE" localSheetId="3">#REF!</definedName>
    <definedName name="MONTARMARCOCTE">#REF!</definedName>
    <definedName name="MONTARMARCOMET" localSheetId="2">#REF!</definedName>
    <definedName name="MONTARMARCOMET" localSheetId="3">#REF!</definedName>
    <definedName name="MONTARMARCOMET">#REF!</definedName>
    <definedName name="MONTARPTACORRER1" localSheetId="2">#REF!</definedName>
    <definedName name="MONTARPTACORRER1" localSheetId="3">#REF!</definedName>
    <definedName name="MONTARPTACORRER1">#REF!</definedName>
    <definedName name="MONTARPTACORRER2" localSheetId="2">#REF!</definedName>
    <definedName name="MONTARPTACORRER2" localSheetId="3">#REF!</definedName>
    <definedName name="MONTARPTACORRER2">#REF!</definedName>
    <definedName name="MONTARPTAPANEL" localSheetId="2">#REF!</definedName>
    <definedName name="MONTARPTAPANEL" localSheetId="3">#REF!</definedName>
    <definedName name="MONTARPTAPANEL">#REF!</definedName>
    <definedName name="MONTARPTAPINO" localSheetId="2">#REF!</definedName>
    <definedName name="MONTARPTAPINO" localSheetId="3">#REF!</definedName>
    <definedName name="MONTARPTAPINO">#REF!</definedName>
    <definedName name="MONTARPTAPLUM" localSheetId="2">#REF!</definedName>
    <definedName name="MONTARPTAPLUM" localSheetId="3">#REF!</definedName>
    <definedName name="MONTARPTAPLUM">#REF!</definedName>
    <definedName name="MONTARPTAPLY" localSheetId="2">#REF!</definedName>
    <definedName name="MONTARPTAPLY" localSheetId="3">#REF!</definedName>
    <definedName name="MONTARPTAPLY">#REF!</definedName>
    <definedName name="MONTARPTAVAIVEN" localSheetId="2">#REF!</definedName>
    <definedName name="MONTARPTAVAIVEN" localSheetId="3">#REF!</definedName>
    <definedName name="MONTARPTAVAIVEN">#REF!</definedName>
    <definedName name="MONTURAPU" localSheetId="2">#REF!</definedName>
    <definedName name="MONTURAPU" localSheetId="3">#REF!</definedName>
    <definedName name="MONTURAPU">#REF!</definedName>
    <definedName name="MOPIEDRA" localSheetId="2">#REF!</definedName>
    <definedName name="MOPIEDRA" localSheetId="3">#REF!</definedName>
    <definedName name="MOPIEDRA">#REF!</definedName>
    <definedName name="mopintura">'[41]Analisis Unit. '!$F$27</definedName>
    <definedName name="MOPINTURAAGUA" localSheetId="2">#REF!</definedName>
    <definedName name="MOPINTURAAGUA" localSheetId="3">#REF!</definedName>
    <definedName name="MOPINTURAAGUA">#REF!</definedName>
    <definedName name="MOPINTURAMANT" localSheetId="2">#REF!</definedName>
    <definedName name="MOPINTURAMANT" localSheetId="3">#REF!</definedName>
    <definedName name="MOPINTURAMANT">#REF!</definedName>
    <definedName name="MOPISOCERAMICA" localSheetId="2">#REF!</definedName>
    <definedName name="MOPISOCERAMICA" localSheetId="3">#REF!</definedName>
    <definedName name="MOPISOCERAMICA">#REF!</definedName>
    <definedName name="MOPISOCERCRI11520" localSheetId="2">#REF!</definedName>
    <definedName name="MOPISOCERCRI11520" localSheetId="3">#REF!</definedName>
    <definedName name="MOPISOCERCRI11520">#REF!</definedName>
    <definedName name="MOPISOCERCRI1520" localSheetId="2">#REF!</definedName>
    <definedName name="MOPISOCERCRI1520" localSheetId="3">#REF!</definedName>
    <definedName name="MOPISOCERCRI1520">#REF!</definedName>
    <definedName name="MOPISOCERIMP1520" localSheetId="2">#REF!</definedName>
    <definedName name="MOPISOCERIMP1520" localSheetId="3">#REF!</definedName>
    <definedName name="MOPISOCERIMP1520">#REF!</definedName>
    <definedName name="MOPISOFERIA" localSheetId="2">#REF!</definedName>
    <definedName name="MOPISOFERIA" localSheetId="3">#REF!</definedName>
    <definedName name="MOPISOFERIA">#REF!</definedName>
    <definedName name="MOPISOFROTADO" localSheetId="2">#REF!</definedName>
    <definedName name="MOPISOFROTADO" localSheetId="3">#REF!</definedName>
    <definedName name="MOPISOFROTADO">#REF!</definedName>
    <definedName name="MOPISOFROTAVIOL" localSheetId="2">#REF!</definedName>
    <definedName name="MOPISOFROTAVIOL" localSheetId="3">#REF!</definedName>
    <definedName name="MOPISOFROTAVIOL">#REF!</definedName>
    <definedName name="MOPISOHORMPUL" localSheetId="2">#REF!</definedName>
    <definedName name="MOPISOHORMPUL" localSheetId="3">#REF!</definedName>
    <definedName name="MOPISOHORMPUL">#REF!</definedName>
    <definedName name="MOPISORENOPULID" localSheetId="2">#REF!</definedName>
    <definedName name="MOPISORENOPULID" localSheetId="3">#REF!</definedName>
    <definedName name="MOPISORENOPULID">#REF!</definedName>
    <definedName name="MOPULIDO" localSheetId="2">#REF!</definedName>
    <definedName name="MOPULIDO" localSheetId="3">#REF!</definedName>
    <definedName name="MOPULIDO">#REF!</definedName>
    <definedName name="MOQUICIOS" localSheetId="2">#REF!</definedName>
    <definedName name="MOQUICIOS" localSheetId="3">#REF!</definedName>
    <definedName name="MOQUICIOS">#REF!</definedName>
    <definedName name="MOREGISTRO" localSheetId="2">#REF!</definedName>
    <definedName name="MOREGISTRO" localSheetId="3">#REF!</definedName>
    <definedName name="MOREGISTRO">#REF!</definedName>
    <definedName name="MOREPELLO" localSheetId="2">#REF!</definedName>
    <definedName name="MOREPELLO" localSheetId="3">#REF!</definedName>
    <definedName name="MOREPELLO">#REF!</definedName>
    <definedName name="MORESANE" localSheetId="2">#REF!</definedName>
    <definedName name="MORESANE" localSheetId="3">#REF!</definedName>
    <definedName name="MORESANE">#REF!</definedName>
    <definedName name="morfraguache">'[41]Analisis Unit. '!$F$96</definedName>
    <definedName name="morpanete">'[41]Analisis Unit. '!$F$85</definedName>
    <definedName name="MORTB">'[23]Analisis Detallado'!#REF!</definedName>
    <definedName name="mortero.1.4.pañete">'[40]Ana. Horm mexc mort'!$D$85</definedName>
    <definedName name="MORTERO110" localSheetId="2">#REF!</definedName>
    <definedName name="MORTERO110" localSheetId="3">#REF!</definedName>
    <definedName name="MORTERO110">#REF!</definedName>
    <definedName name="MORTERO12" localSheetId="2">#REF!</definedName>
    <definedName name="MORTERO12" localSheetId="3">#REF!</definedName>
    <definedName name="MORTERO12">#REF!</definedName>
    <definedName name="MORTERO13" localSheetId="2">#REF!</definedName>
    <definedName name="MORTERO13" localSheetId="3">#REF!</definedName>
    <definedName name="MORTERO13">#REF!</definedName>
    <definedName name="MORTERO14" localSheetId="2">#REF!</definedName>
    <definedName name="MORTERO14" localSheetId="3">#REF!</definedName>
    <definedName name="MORTERO14">#REF!</definedName>
    <definedName name="Mosaico_Fondo_Blanco_30x30____Corriente" localSheetId="2">[9]Insumos!#REF!</definedName>
    <definedName name="Mosaico_Fondo_Blanco_30x30____Corriente" localSheetId="3">[9]Insumos!#REF!</definedName>
    <definedName name="Mosaico_Fondo_Blanco_30x30____Corriente">[9]Insumos!#REF!</definedName>
    <definedName name="mosbotichinorojo" localSheetId="2">#REF!</definedName>
    <definedName name="mosbotichinorojo" localSheetId="3">[6]insumo!#REF!</definedName>
    <definedName name="mosbotichinorojo">#REF!</definedName>
    <definedName name="MOTONIVELADORA" localSheetId="2">#REF!</definedName>
    <definedName name="MOTONIVELADORA">#REF!</definedName>
    <definedName name="MOTRAMPA" localSheetId="2">#REF!</definedName>
    <definedName name="MOTRAMPA" localSheetId="3">#REF!</definedName>
    <definedName name="MOTRAMPA">#REF!</definedName>
    <definedName name="MOV_7" localSheetId="2">'[77]mov. de tierra'!#REF!</definedName>
    <definedName name="MOV_7">'[77]mov. de tierra'!#REF!</definedName>
    <definedName name="MOZABALETAPISO" localSheetId="2">#REF!</definedName>
    <definedName name="MOZABALETAPISO" localSheetId="3">#REF!</definedName>
    <definedName name="MOZABALETAPISO">#REF!</definedName>
    <definedName name="MOZABALETATECHO" localSheetId="2">#REF!</definedName>
    <definedName name="MOZABALETATECHO" localSheetId="3">#REF!</definedName>
    <definedName name="MOZABALETATECHO">#REF!</definedName>
    <definedName name="mozaicoFG" localSheetId="2">#REF!</definedName>
    <definedName name="mozaicoFG" localSheetId="3">[6]insumo!#REF!</definedName>
    <definedName name="mozaicoFG">#REF!</definedName>
    <definedName name="MTG">'[78]m.t C'!$I$18</definedName>
    <definedName name="MULTI" localSheetId="2">[10]A!#REF!</definedName>
    <definedName name="MULTI" localSheetId="3">[10]A!#REF!</definedName>
    <definedName name="MULTI">[10]A!#REF!</definedName>
    <definedName name="MURO30" localSheetId="2">#REF!</definedName>
    <definedName name="MURO30" localSheetId="3">#REF!</definedName>
    <definedName name="MURO30">#REF!</definedName>
    <definedName name="MUROBOVEDA12A10X2AD" localSheetId="2">#REF!</definedName>
    <definedName name="MUROBOVEDA12A10X2AD" localSheetId="3">#REF!</definedName>
    <definedName name="MUROBOVEDA12A10X2AD">#REF!</definedName>
    <definedName name="muros" localSheetId="2">[10]A!#REF!</definedName>
    <definedName name="muros" localSheetId="3">[10]A!#REF!</definedName>
    <definedName name="muros">[10]A!#REF!</definedName>
    <definedName name="MV" localSheetId="2">[55]Presup.!#REF!</definedName>
    <definedName name="MV">[55]Presup.!#REF!</definedName>
    <definedName name="MZNATILLA" localSheetId="2">#REF!</definedName>
    <definedName name="MZNATILLA" localSheetId="3">[6]Mezcla!$F$50</definedName>
    <definedName name="MZNATILLA">#REF!</definedName>
    <definedName name="NADA" localSheetId="2">#REF!</definedName>
    <definedName name="NADA" localSheetId="3">#REF!</definedName>
    <definedName name="NADA">#REF!</definedName>
    <definedName name="NATILLA" localSheetId="2">#REF!</definedName>
    <definedName name="NATILLA" localSheetId="3">#REF!</definedName>
    <definedName name="NATILLA">#REF!</definedName>
    <definedName name="NCLASI" localSheetId="2">#REF!</definedName>
    <definedName name="NCLASI" localSheetId="3">#REF!</definedName>
    <definedName name="NCLASI">#REF!</definedName>
    <definedName name="NCLASII" localSheetId="2">#REF!</definedName>
    <definedName name="NCLASII" localSheetId="3">#REF!</definedName>
    <definedName name="NCLASII">#REF!</definedName>
    <definedName name="NCLASIII" localSheetId="2">#REF!</definedName>
    <definedName name="NCLASIII" localSheetId="3">#REF!</definedName>
    <definedName name="NCLASIII">#REF!</definedName>
    <definedName name="NCLASIIII" localSheetId="2">#REF!</definedName>
    <definedName name="NCLASIIII" localSheetId="3">#REF!</definedName>
    <definedName name="NCLASIIII">#REF!</definedName>
    <definedName name="NIPLE_ACERO_12x3" localSheetId="2">#REF!</definedName>
    <definedName name="NIPLE_ACERO_12x3">#REF!</definedName>
    <definedName name="NIPLE_ACERO_16x2" localSheetId="2">#REF!</definedName>
    <definedName name="NIPLE_ACERO_16x2">#REF!</definedName>
    <definedName name="NIPLE_ACERO_16x3" localSheetId="2">#REF!</definedName>
    <definedName name="NIPLE_ACERO_16x3">#REF!</definedName>
    <definedName name="NIPLE_ACERO_20x3" localSheetId="2">#REF!</definedName>
    <definedName name="NIPLE_ACERO_20x3">#REF!</definedName>
    <definedName name="NIPLE_ACERO_6x3" localSheetId="2">#REF!</definedName>
    <definedName name="NIPLE_ACERO_6x3">#REF!</definedName>
    <definedName name="NIPLE_ACERO_8x3" localSheetId="2">#REF!</definedName>
    <definedName name="NIPLE_ACERO_8x3">#REF!</definedName>
    <definedName name="NIPLE_ACERO_PLATILLADO_12x12" localSheetId="2">#REF!</definedName>
    <definedName name="NIPLE_ACERO_PLATILLADO_12x12">#REF!</definedName>
    <definedName name="NIPLE_ACERO_PLATILLADO_2x1" localSheetId="2">#REF!</definedName>
    <definedName name="NIPLE_ACERO_PLATILLADO_2x1">#REF!</definedName>
    <definedName name="NIPLE_ACERO_PLATILLADO_3x1" localSheetId="2">#REF!</definedName>
    <definedName name="NIPLE_ACERO_PLATILLADO_3x1">#REF!</definedName>
    <definedName name="NIPLE_ACERO_PLATILLADO_8x1" localSheetId="2">#REF!</definedName>
    <definedName name="NIPLE_ACERO_PLATILLADO_8x1">#REF!</definedName>
    <definedName name="NIPLE_CROMO_38x2_12" localSheetId="2">#REF!</definedName>
    <definedName name="NIPLE_CROMO_38x2_12">#REF!</definedName>
    <definedName name="NIPLE_HG_12x4" localSheetId="2">#REF!</definedName>
    <definedName name="NIPLE_HG_12x4">#REF!</definedName>
    <definedName name="NIPLE_HG_34x4" localSheetId="2">#REF!</definedName>
    <definedName name="NIPLE_HG_34x4">#REF!</definedName>
    <definedName name="NIPLE12X4HG" localSheetId="2">#REF!</definedName>
    <definedName name="NIPLE12X4HG" localSheetId="3">#REF!</definedName>
    <definedName name="NIPLE12X4HG">#REF!</definedName>
    <definedName name="NIPLE34X4HG" localSheetId="2">#REF!</definedName>
    <definedName name="NIPLE34X4HG" localSheetId="3">#REF!</definedName>
    <definedName name="NIPLE34X4HG">#REF!</definedName>
    <definedName name="NIPLECROM38X212" localSheetId="2">#REF!</definedName>
    <definedName name="NIPLECROM38X212" localSheetId="3">#REF!</definedName>
    <definedName name="NIPLECROM38X212">#REF!</definedName>
    <definedName name="nissan" localSheetId="2">'[27]Listado Equipos a utilizar'!#REF!</definedName>
    <definedName name="nissan" localSheetId="3">'[27]Listado Equipos a utilizar'!#REF!</definedName>
    <definedName name="nissan">'[27]Listado Equipos a utilizar'!#REF!</definedName>
    <definedName name="No_al_Printer" localSheetId="2">#REF!</definedName>
    <definedName name="No_al_Printer">#REF!</definedName>
    <definedName name="num.meses" localSheetId="2">#REF!</definedName>
    <definedName name="num.meses" localSheetId="3">#REF!</definedName>
    <definedName name="num.meses">#REF!</definedName>
    <definedName name="numero">ROUND(#REF!*#REF!,2)</definedName>
    <definedName name="o">[21]analisis!$F$5</definedName>
    <definedName name="obi" localSheetId="2">#REF!</definedName>
    <definedName name="obi" localSheetId="3">#REF!</definedName>
    <definedName name="obi">#REF!</definedName>
    <definedName name="obii" localSheetId="2">#REF!</definedName>
    <definedName name="obii" localSheetId="3">#REF!</definedName>
    <definedName name="obii">#REF!</definedName>
    <definedName name="obiii" localSheetId="2">#REF!</definedName>
    <definedName name="obiii" localSheetId="3">#REF!</definedName>
    <definedName name="obiii">#REF!</definedName>
    <definedName name="obiiii" localSheetId="2">#REF!</definedName>
    <definedName name="obiiii" localSheetId="3">#REF!</definedName>
    <definedName name="obiiii">#REF!</definedName>
    <definedName name="Obra___Puente_Sobre_el_Matayaya__Carretera_Las_Matas_Elias_Pina">"proyecto"</definedName>
    <definedName name="OBRA_MANO" localSheetId="2">#REF!</definedName>
    <definedName name="OBRA_MANO">#REF!</definedName>
    <definedName name="Obrero_Dia">[33]MO!$C$11</definedName>
    <definedName name="Obrero_Hr">[79]MO!$D$11</definedName>
    <definedName name="OdeMElect" localSheetId="2">[61]INSUMOS!#REF!</definedName>
    <definedName name="OdeMElect" localSheetId="3">[62]INSUMOS!#REF!</definedName>
    <definedName name="OdeMElect">[61]INSUMOS!#REF!</definedName>
    <definedName name="OdeMPlomeria" localSheetId="2">[61]INSUMOS!#REF!</definedName>
    <definedName name="OdeMPlomeria" localSheetId="3">[62]INSUMOS!#REF!</definedName>
    <definedName name="OdeMPlomeria">[61]INSUMOS!#REF!</definedName>
    <definedName name="ofi" localSheetId="2">#REF!</definedName>
    <definedName name="ofi" localSheetId="3">#REF!</definedName>
    <definedName name="ofi">#REF!</definedName>
    <definedName name="ofii" localSheetId="2">#REF!</definedName>
    <definedName name="ofii" localSheetId="3">#REF!</definedName>
    <definedName name="ofii">#REF!</definedName>
    <definedName name="ofiii" localSheetId="2">#REF!</definedName>
    <definedName name="ofiii" localSheetId="3">#REF!</definedName>
    <definedName name="ofiii">#REF!</definedName>
    <definedName name="ofiiii" localSheetId="2">#REF!</definedName>
    <definedName name="ofiiii" localSheetId="3">#REF!</definedName>
    <definedName name="ofiiii">#REF!</definedName>
    <definedName name="OISOE" localSheetId="2">#REF!</definedName>
    <definedName name="OISOE" localSheetId="3">#REF!</definedName>
    <definedName name="OISOE">#REF!</definedName>
    <definedName name="omencofrado" localSheetId="2">'[31]O.M. y Salarios'!#REF!</definedName>
    <definedName name="omencofrado" localSheetId="3">'[31]O.M. y Salarios'!#REF!</definedName>
    <definedName name="omencofrado">'[31]O.M. y Salarios'!#REF!</definedName>
    <definedName name="OP" localSheetId="2">[10]A!#REF!</definedName>
    <definedName name="OP">[10]A!#REF!</definedName>
    <definedName name="OP_Cargador_Frontal_de_Neumaticos_con_Pot.___130_H.P.">'[39]MANO DE OBRA'!$C$18</definedName>
    <definedName name="OP_Motoniveladora_con_Pot.___125__H.P.">'[39]MANO DE OBRA'!$C$16</definedName>
    <definedName name="opala">[74]Salarios!$D$16</definedName>
    <definedName name="OPERADOR_GREADER" localSheetId="2">#REF!</definedName>
    <definedName name="OPERADOR_GREADER">#REF!</definedName>
    <definedName name="OPERADOR_PALA" localSheetId="2">#REF!</definedName>
    <definedName name="OPERADOR_PALA">#REF!</definedName>
    <definedName name="OPERADOR_TRACTOR" localSheetId="2">#REF!</definedName>
    <definedName name="OPERADOR_TRACTOR">#REF!</definedName>
    <definedName name="Operadorgrader">[30]OBRAMANO!$F$74</definedName>
    <definedName name="operadorpala">[30]OBRAMANO!$F$72</definedName>
    <definedName name="operadorretro">[30]OBRAMANO!$F$77</definedName>
    <definedName name="operadorrodillo">[30]OBRAMANO!$F$75</definedName>
    <definedName name="operadortractor">[30]OBRAMANO!$F$76</definedName>
    <definedName name="Operario_1ra" localSheetId="2">#REF!</definedName>
    <definedName name="Operario_1ra">#REF!</definedName>
    <definedName name="Operario_2da" localSheetId="2">#REF!</definedName>
    <definedName name="Operario_2da">#REF!</definedName>
    <definedName name="Operario_3ra" localSheetId="2">#REF!</definedName>
    <definedName name="Operario_3ra">#REF!</definedName>
    <definedName name="OPERARIOPRIMERA">[69]SALARIOS!$C$10</definedName>
    <definedName name="OPERMAN" localSheetId="2">#REF!</definedName>
    <definedName name="OPERMAN" localSheetId="3">#REF!</definedName>
    <definedName name="OPERMAN">#REF!</definedName>
    <definedName name="OPERPAL" localSheetId="2">#REF!</definedName>
    <definedName name="OPERPAL" localSheetId="3">#REF!</definedName>
    <definedName name="OPERPAL">#REF!</definedName>
    <definedName name="ORI12FBCO" localSheetId="2">#REF!</definedName>
    <definedName name="ORI12FBCO" localSheetId="3">#REF!</definedName>
    <definedName name="ORI12FBCO">#REF!</definedName>
    <definedName name="ORI12FBCOFLUX" localSheetId="2">#REF!</definedName>
    <definedName name="ORI12FBCOFLUX" localSheetId="3">#REF!</definedName>
    <definedName name="ORI12FBCOFLUX">#REF!</definedName>
    <definedName name="ORI12FBCOFLUXPVC" localSheetId="2">#REF!</definedName>
    <definedName name="ORI12FBCOFLUXPVC" localSheetId="3">#REF!</definedName>
    <definedName name="ORI12FBCOFLUXPVC">#REF!</definedName>
    <definedName name="ORI12FBCOPVC" localSheetId="2">#REF!</definedName>
    <definedName name="ORI12FBCOPVC" localSheetId="3">#REF!</definedName>
    <definedName name="ORI12FBCOPVC">#REF!</definedName>
    <definedName name="ORI12FFLUXBCOCONTRA" localSheetId="2">#REF!</definedName>
    <definedName name="ORI12FFLUXBCOCONTRA" localSheetId="3">#REF!</definedName>
    <definedName name="ORI12FFLUXBCOCONTRA">#REF!</definedName>
    <definedName name="ORI1FBCO" localSheetId="2">#REF!</definedName>
    <definedName name="ORI1FBCO" localSheetId="3">#REF!</definedName>
    <definedName name="ORI1FBCO">#REF!</definedName>
    <definedName name="ORI1FBCOFLUX" localSheetId="2">#REF!</definedName>
    <definedName name="ORI1FBCOFLUX" localSheetId="3">#REF!</definedName>
    <definedName name="ORI1FBCOFLUX">#REF!</definedName>
    <definedName name="ORI1FBCOFLUXPVC" localSheetId="2">#REF!</definedName>
    <definedName name="ORI1FBCOFLUXPVC" localSheetId="3">#REF!</definedName>
    <definedName name="ORI1FBCOFLUXPVC">#REF!</definedName>
    <definedName name="ORI1FBCOPVC" localSheetId="2">#REF!</definedName>
    <definedName name="ORI1FBCOPVC" localSheetId="3">#REF!</definedName>
    <definedName name="ORI1FBCOPVC">#REF!</definedName>
    <definedName name="ORINAL12" localSheetId="2">#REF!</definedName>
    <definedName name="ORINAL12" localSheetId="3">#REF!</definedName>
    <definedName name="ORINAL12">#REF!</definedName>
    <definedName name="ORINALFALDA" localSheetId="2">#REF!</definedName>
    <definedName name="ORINALFALDA" localSheetId="3">#REF!</definedName>
    <definedName name="ORINALFALDA">#REF!</definedName>
    <definedName name="ORINALPEQ" localSheetId="2">#REF!</definedName>
    <definedName name="ORINALPEQ" localSheetId="3">#REF!</definedName>
    <definedName name="ORINALPEQ">#REF!</definedName>
    <definedName name="ORINALSENCILLO" localSheetId="2">#REF!</definedName>
    <definedName name="ORINALSENCILLO" localSheetId="3">[6]insumo!#REF!</definedName>
    <definedName name="ORINALSENCILLO">#REF!</definedName>
    <definedName name="ORIPEQBCO" localSheetId="2">#REF!</definedName>
    <definedName name="ORIPEQBCO" localSheetId="3">#REF!</definedName>
    <definedName name="ORIPEQBCO">#REF!</definedName>
    <definedName name="ORIPEQBCOPVC" localSheetId="2">#REF!</definedName>
    <definedName name="ORIPEQBCOPVC" localSheetId="3">#REF!</definedName>
    <definedName name="ORIPEQBCOPVC">#REF!</definedName>
    <definedName name="OTR_15" localSheetId="2">#REF!</definedName>
    <definedName name="OTR_15" localSheetId="3">#REF!</definedName>
    <definedName name="OTR_15">#REF!</definedName>
    <definedName name="OTR_20" localSheetId="2">#REF!</definedName>
    <definedName name="OTR_20" localSheetId="3">#REF!</definedName>
    <definedName name="OTR_20">#REF!</definedName>
    <definedName name="OTR_25" localSheetId="2">#REF!</definedName>
    <definedName name="OTR_25" localSheetId="3">#REF!</definedName>
    <definedName name="OTR_25">#REF!</definedName>
    <definedName name="OTR_26" localSheetId="2">#REF!</definedName>
    <definedName name="OTR_26" localSheetId="3">#REF!</definedName>
    <definedName name="OTR_26">#REF!</definedName>
    <definedName name="OTR_27" localSheetId="2">#REF!</definedName>
    <definedName name="OTR_27" localSheetId="3">#REF!</definedName>
    <definedName name="OTR_27">#REF!</definedName>
    <definedName name="OTR_28" localSheetId="2">#REF!</definedName>
    <definedName name="OTR_28" localSheetId="3">#REF!</definedName>
    <definedName name="OTR_28">#REF!</definedName>
    <definedName name="OTR_29" localSheetId="2">#REF!</definedName>
    <definedName name="OTR_29" localSheetId="3">#REF!</definedName>
    <definedName name="OTR_29">#REF!</definedName>
    <definedName name="OTR_30" localSheetId="2">#REF!</definedName>
    <definedName name="OTR_30" localSheetId="3">#REF!</definedName>
    <definedName name="OTR_30">#REF!</definedName>
    <definedName name="otractor">[74]Salarios!$D$14</definedName>
    <definedName name="OXIDOROJO" localSheetId="2">#REF!</definedName>
    <definedName name="OXIDOROJO" localSheetId="3">#REF!</definedName>
    <definedName name="OXIDOROJO">#REF!</definedName>
    <definedName name="OXIGENO_CIL" localSheetId="2">#REF!</definedName>
    <definedName name="OXIGENO_CIL">#REF!</definedName>
    <definedName name="P" localSheetId="2">#REF!</definedName>
    <definedName name="p" localSheetId="3">[80]peso!#REF!</definedName>
    <definedName name="P">#REF!</definedName>
    <definedName name="p.acera.horm">'[26]Analisis Unitarios'!$E$1580</definedName>
    <definedName name="p.acometida.agua.media">'[26]Analisis Unitarios'!$E$1182</definedName>
    <definedName name="p.bord.conten">'[26]Analisis Unitarios'!$E$1564</definedName>
    <definedName name="p.camp">'[26]Analisis Unitarios'!$E$237</definedName>
    <definedName name="p.cap.horm.2.5pulg">'[26]Analisis Unitarios'!$E$1764</definedName>
    <definedName name="p.cap.horm.2pulg">'[26]Analisis Unitarios'!$E$1765</definedName>
    <definedName name="p.demoli.acera">'[26]Analisis Unitarios'!$E$1632</definedName>
    <definedName name="p.demoli.conten">'[26]Analisis Unitarios'!$E$1645</definedName>
    <definedName name="p.demolicion.registro">'[26]Analisis Unitarios'!$E$1659</definedName>
    <definedName name="p.des.mov">'[26]Analisis Unitarios'!$F$222</definedName>
    <definedName name="p.desvio.provi">'[26]Analisis Unitarios'!$E$255</definedName>
    <definedName name="p.esc.superficie">'[26]Analisis Unitarios'!$E$656</definedName>
    <definedName name="p.exc.equipo.3m">'[26]Analisis Unitarios'!$E$534</definedName>
    <definedName name="p.exc.mano.carguio.bote.1erkm">'[26]Analisis Unitarios'!$E$558</definedName>
    <definedName name="p.imbornal.3parrillas">'[26]Analisis Unitarios'!$E$1248</definedName>
    <definedName name="p.ing">'[26]Analisis Unitarios'!$E$195</definedName>
    <definedName name="p.limpieza.ml.alc">'[26]Analisis Unitarios'!$E$570</definedName>
    <definedName name="p.mant.tran">'[26]Analisis Unitarios'!$E$275</definedName>
    <definedName name="p.obra.entrega">'[26]Analisis Unitarios'!$E$1470</definedName>
    <definedName name="p.registro.3.4X3.4">'[26]Analisis Unitarios'!$E$1329</definedName>
    <definedName name="p.registro.de.3.6a3.4X3.0">'[26]Analisis Unitarios'!$E$1548</definedName>
    <definedName name="p.rem.tub.24">'[26]Analisis Unitarios'!$E$1600</definedName>
    <definedName name="p.rem.tub.8">'[26]Analisis Unitarios'!$E$1618</definedName>
    <definedName name="p.riego.adherencia">'[26]Analisis Unitarios'!$E$1750</definedName>
    <definedName name="p.riego.imp">'[26]Analisis Unitarios'!$E$1739</definedName>
    <definedName name="p.sum.coloc.arena">'[26]Analisis Unitarios'!$E$600</definedName>
    <definedName name="p.sum.reg.niv.base">'[26]Analisis Unitarios'!$E$625</definedName>
    <definedName name="p.sum.reg.niv.subbase">'[26]Analisis Unitarios'!$E$636</definedName>
    <definedName name="p.term.sub.rasante">'[26]Analisis Unitarios'!$E$647</definedName>
    <definedName name="P.U." localSheetId="2">#REF!</definedName>
    <definedName name="P.U." localSheetId="3">#REF!</definedName>
    <definedName name="P.U.">#REF!</definedName>
    <definedName name="P.U.Amercoat_385ASA">[81]Insumos!$E$15</definedName>
    <definedName name="P.U.Amercoat_385ASA_2">#N/A</definedName>
    <definedName name="P.U.Amercoat_385ASA_3">#N/A</definedName>
    <definedName name="P.U.Dimecote9">[81]Insumos!$E$13</definedName>
    <definedName name="P.U.Dimecote9_2">#N/A</definedName>
    <definedName name="P.U.Dimecote9_3">#N/A</definedName>
    <definedName name="P.U.Thinner1000">[81]Insumos!$E$12</definedName>
    <definedName name="P.U.Thinner1000_2">#N/A</definedName>
    <definedName name="P.U.Thinner1000_3">#N/A</definedName>
    <definedName name="P.U.Urethane_Acrilico">[81]Insumos!$E$17</definedName>
    <definedName name="P.U.Urethane_Acrilico_2">#N/A</definedName>
    <definedName name="P.U.Urethane_Acrilico_3">#N/A</definedName>
    <definedName name="p_1">#N/A</definedName>
    <definedName name="p_2">#N/A</definedName>
    <definedName name="p_3">#N/A</definedName>
    <definedName name="P1XE" localSheetId="2">#REF!</definedName>
    <definedName name="P1XE" localSheetId="3">#REF!</definedName>
    <definedName name="P1XE">#REF!</definedName>
    <definedName name="P1XT" localSheetId="2">#REF!</definedName>
    <definedName name="P1XT" localSheetId="3">#REF!</definedName>
    <definedName name="P1XT">#REF!</definedName>
    <definedName name="P1YE" localSheetId="2">#REF!</definedName>
    <definedName name="P1YE" localSheetId="3">#REF!</definedName>
    <definedName name="P1YE">#REF!</definedName>
    <definedName name="P1YT" localSheetId="2">#REF!</definedName>
    <definedName name="P1YT" localSheetId="3">#REF!</definedName>
    <definedName name="P1YT">#REF!</definedName>
    <definedName name="P2XE" localSheetId="2">#REF!</definedName>
    <definedName name="P2XE" localSheetId="3">#REF!</definedName>
    <definedName name="P2XE">#REF!</definedName>
    <definedName name="P2XT" localSheetId="2">#REF!</definedName>
    <definedName name="P2XT" localSheetId="3">#REF!</definedName>
    <definedName name="P2XT">#REF!</definedName>
    <definedName name="P2YE" localSheetId="2">#REF!</definedName>
    <definedName name="P2YE" localSheetId="3">#REF!</definedName>
    <definedName name="P2YE">#REF!</definedName>
    <definedName name="P3XE" localSheetId="2">#REF!</definedName>
    <definedName name="P3XE" localSheetId="3">#REF!</definedName>
    <definedName name="P3XE">#REF!</definedName>
    <definedName name="P3XT" localSheetId="2">#REF!</definedName>
    <definedName name="P3XT" localSheetId="3">#REF!</definedName>
    <definedName name="P3XT">#REF!</definedName>
    <definedName name="P3YE" localSheetId="2">#REF!</definedName>
    <definedName name="P3YE" localSheetId="3">#REF!</definedName>
    <definedName name="P3YE">#REF!</definedName>
    <definedName name="P3YT" localSheetId="2">#REF!</definedName>
    <definedName name="P3YT" localSheetId="3">#REF!</definedName>
    <definedName name="P3YT">#REF!</definedName>
    <definedName name="P4XE" localSheetId="2">#REF!</definedName>
    <definedName name="P4XE" localSheetId="3">#REF!</definedName>
    <definedName name="P4XE">#REF!</definedName>
    <definedName name="P4XT" localSheetId="2">#REF!</definedName>
    <definedName name="P4XT" localSheetId="3">#REF!</definedName>
    <definedName name="P4XT">#REF!</definedName>
    <definedName name="P4YE" localSheetId="2">#REF!</definedName>
    <definedName name="P4YE" localSheetId="3">#REF!</definedName>
    <definedName name="P4YE">#REF!</definedName>
    <definedName name="P4YT" localSheetId="2">#REF!</definedName>
    <definedName name="P4YT" localSheetId="3">#REF!</definedName>
    <definedName name="P4YT">#REF!</definedName>
    <definedName name="P5XE" localSheetId="2">#REF!</definedName>
    <definedName name="P5XE" localSheetId="3">#REF!</definedName>
    <definedName name="P5XE">#REF!</definedName>
    <definedName name="P5YE" localSheetId="2">#REF!</definedName>
    <definedName name="P5YE" localSheetId="3">#REF!</definedName>
    <definedName name="P5YE">#REF!</definedName>
    <definedName name="P5YT" localSheetId="2">#REF!</definedName>
    <definedName name="P5YT" localSheetId="3">#REF!</definedName>
    <definedName name="P5YT">#REF!</definedName>
    <definedName name="P6XE" localSheetId="2">#REF!</definedName>
    <definedName name="P6XE" localSheetId="3">#REF!</definedName>
    <definedName name="P6XE">#REF!</definedName>
    <definedName name="P6XT" localSheetId="2">#REF!</definedName>
    <definedName name="P6XT" localSheetId="3">#REF!</definedName>
    <definedName name="P6XT">#REF!</definedName>
    <definedName name="P6YE" localSheetId="2">#REF!</definedName>
    <definedName name="P6YE" localSheetId="3">#REF!</definedName>
    <definedName name="P6YE">#REF!</definedName>
    <definedName name="P6YT" localSheetId="2">#REF!</definedName>
    <definedName name="P6YT" localSheetId="3">#REF!</definedName>
    <definedName name="P6YT">#REF!</definedName>
    <definedName name="P7XE" localSheetId="2">#REF!</definedName>
    <definedName name="P7XE" localSheetId="3">#REF!</definedName>
    <definedName name="P7XE">#REF!</definedName>
    <definedName name="P7YE" localSheetId="2">#REF!</definedName>
    <definedName name="P7YE" localSheetId="3">#REF!</definedName>
    <definedName name="P7YE">#REF!</definedName>
    <definedName name="P7YT" localSheetId="2">#REF!</definedName>
    <definedName name="P7YT" localSheetId="3">#REF!</definedName>
    <definedName name="P7YT">#REF!</definedName>
    <definedName name="PABR112EMT" localSheetId="2">#REF!</definedName>
    <definedName name="PABR112EMT" localSheetId="3">#REF!</definedName>
    <definedName name="PABR112EMT">#REF!</definedName>
    <definedName name="PABR1HG" localSheetId="2">#REF!</definedName>
    <definedName name="PABR1HG" localSheetId="3">#REF!</definedName>
    <definedName name="PABR1HG">#REF!</definedName>
    <definedName name="PABR212HG" localSheetId="2">#REF!</definedName>
    <definedName name="PABR212HG" localSheetId="3">#REF!</definedName>
    <definedName name="PABR212HG">#REF!</definedName>
    <definedName name="PABR2HG" localSheetId="2">#REF!</definedName>
    <definedName name="PABR2HG" localSheetId="3">#REF!</definedName>
    <definedName name="PABR2HG">#REF!</definedName>
    <definedName name="PABR34HG" localSheetId="2">#REF!</definedName>
    <definedName name="PABR34HG" localSheetId="3">#REF!</definedName>
    <definedName name="PABR34HG">#REF!</definedName>
    <definedName name="PABR3HG" localSheetId="2">#REF!</definedName>
    <definedName name="PABR3HG" localSheetId="3">#REF!</definedName>
    <definedName name="PABR3HG">#REF!</definedName>
    <definedName name="PABR58PER" localSheetId="2">#REF!</definedName>
    <definedName name="PABR58PER" localSheetId="3">#REF!</definedName>
    <definedName name="PABR58PER">#REF!</definedName>
    <definedName name="PACERO1" localSheetId="2">#REF!</definedName>
    <definedName name="PACERO1" localSheetId="3">#REF!</definedName>
    <definedName name="PACERO1">#REF!</definedName>
    <definedName name="PACERO12" localSheetId="2">#REF!</definedName>
    <definedName name="PACERO12" localSheetId="3">#REF!</definedName>
    <definedName name="PACERO12">#REF!</definedName>
    <definedName name="PACERO1225" localSheetId="2">#REF!</definedName>
    <definedName name="PACERO1225" localSheetId="3">#REF!</definedName>
    <definedName name="PACERO1225">#REF!</definedName>
    <definedName name="PACERO14" localSheetId="2">#REF!</definedName>
    <definedName name="PACERO14" localSheetId="3">#REF!</definedName>
    <definedName name="PACERO14">#REF!</definedName>
    <definedName name="PACERO34" localSheetId="2">#REF!</definedName>
    <definedName name="PACERO34" localSheetId="3">#REF!</definedName>
    <definedName name="PACERO34">#REF!</definedName>
    <definedName name="PACERO38" localSheetId="2">#REF!</definedName>
    <definedName name="PACERO38" localSheetId="3">#REF!</definedName>
    <definedName name="PACERO38">#REF!</definedName>
    <definedName name="PACERO3825" localSheetId="2">#REF!</definedName>
    <definedName name="PACERO3825" localSheetId="3">#REF!</definedName>
    <definedName name="PACERO3825">#REF!</definedName>
    <definedName name="PACERO601" localSheetId="2">#REF!</definedName>
    <definedName name="PACERO601" localSheetId="3">#REF!</definedName>
    <definedName name="PACERO601">#REF!</definedName>
    <definedName name="PACERO6012" localSheetId="2">#REF!</definedName>
    <definedName name="PACERO6012" localSheetId="3">#REF!</definedName>
    <definedName name="PACERO6012">#REF!</definedName>
    <definedName name="PACERO601225" localSheetId="2">#REF!</definedName>
    <definedName name="PACERO601225" localSheetId="3">#REF!</definedName>
    <definedName name="PACERO601225">#REF!</definedName>
    <definedName name="PACERO6034" localSheetId="2">#REF!</definedName>
    <definedName name="PACERO6034" localSheetId="3">#REF!</definedName>
    <definedName name="PACERO6034">#REF!</definedName>
    <definedName name="PACERO6038" localSheetId="2">#REF!</definedName>
    <definedName name="PACERO6038" localSheetId="3">#REF!</definedName>
    <definedName name="PACERO6038">#REF!</definedName>
    <definedName name="PACERO603825" localSheetId="2">#REF!</definedName>
    <definedName name="PACERO603825" localSheetId="3">#REF!</definedName>
    <definedName name="PACERO603825">#REF!</definedName>
    <definedName name="PACEROMALLA" localSheetId="2">#REF!</definedName>
    <definedName name="PACEROMALLA" localSheetId="3">#REF!</definedName>
    <definedName name="PACEROMALLA">#REF!</definedName>
    <definedName name="PADOQUINCLASICOGRIS" localSheetId="2">#REF!</definedName>
    <definedName name="PADOQUINCLASICOGRIS" localSheetId="3">#REF!</definedName>
    <definedName name="PADOQUINCLASICOGRIS">#REF!</definedName>
    <definedName name="PADOQUINCLASICOQUEMADO" localSheetId="2">#REF!</definedName>
    <definedName name="PADOQUINCLASICOQUEMADO" localSheetId="3">#REF!</definedName>
    <definedName name="PADOQUINCLASICOQUEMADO">#REF!</definedName>
    <definedName name="PADOQUINCLASICOROJO" localSheetId="2">#REF!</definedName>
    <definedName name="PADOQUINCLASICOROJO" localSheetId="3">#REF!</definedName>
    <definedName name="PADOQUINCLASICOROJO">#REF!</definedName>
    <definedName name="PADOQUINCOLONIALGRIS" localSheetId="2">#REF!</definedName>
    <definedName name="PADOQUINCOLONIALGRIS" localSheetId="3">#REF!</definedName>
    <definedName name="PADOQUINCOLONIALGRIS">#REF!</definedName>
    <definedName name="PADOQUINCOLONIALROJO" localSheetId="2">#REF!</definedName>
    <definedName name="PADOQUINCOLONIALROJO" localSheetId="3">#REF!</definedName>
    <definedName name="PADOQUINCOLONIALROJO">#REF!</definedName>
    <definedName name="PADOQUINMEDITERRANEODIAMANTEGRIS" localSheetId="2">#REF!</definedName>
    <definedName name="PADOQUINMEDITERRANEODIAMANTEGRIS" localSheetId="3">#REF!</definedName>
    <definedName name="PADOQUINMEDITERRANEODIAMANTEGRIS">#REF!</definedName>
    <definedName name="PADOQUINMEDITERRANEODIAMANTEQUEMADO" localSheetId="2">#REF!</definedName>
    <definedName name="PADOQUINMEDITERRANEODIAMANTEQUEMADO" localSheetId="3">#REF!</definedName>
    <definedName name="PADOQUINMEDITERRANEODIAMANTEQUEMADO">#REF!</definedName>
    <definedName name="PADOQUINMEDITERRANEODIAMANTEROJO" localSheetId="2">#REF!</definedName>
    <definedName name="PADOQUINMEDITERRANEODIAMANTEROJO" localSheetId="3">#REF!</definedName>
    <definedName name="PADOQUINMEDITERRANEODIAMANTEROJO">#REF!</definedName>
    <definedName name="PADOQUINMEDITERRANEOGRIS" localSheetId="2">#REF!</definedName>
    <definedName name="PADOQUINMEDITERRANEOGRIS" localSheetId="3">#REF!</definedName>
    <definedName name="PADOQUINMEDITERRANEOGRIS">#REF!</definedName>
    <definedName name="PADOQUINMEDITERRANEOQUEMADO" localSheetId="2">#REF!</definedName>
    <definedName name="PADOQUINMEDITERRANEOQUEMADO" localSheetId="3">#REF!</definedName>
    <definedName name="PADOQUINMEDITERRANEOQUEMADO">#REF!</definedName>
    <definedName name="PADOQUINMEDITERRANEOROJO" localSheetId="2">#REF!</definedName>
    <definedName name="PADOQUINMEDITERRANEOROJO" localSheetId="3">#REF!</definedName>
    <definedName name="PADOQUINMEDITERRANEOROJO">#REF!</definedName>
    <definedName name="PADOQUINOLYMPUSGRIS" localSheetId="2">#REF!</definedName>
    <definedName name="PADOQUINOLYMPUSGRIS" localSheetId="3">#REF!</definedName>
    <definedName name="PADOQUINOLYMPUSGRIS">#REF!</definedName>
    <definedName name="PADOQUINOLYMPUSNEGRO" localSheetId="2">#REF!</definedName>
    <definedName name="PADOQUINOLYMPUSNEGRO" localSheetId="3">#REF!</definedName>
    <definedName name="PADOQUINOLYMPUSNEGRO">#REF!</definedName>
    <definedName name="PADOQUINOLYMPUSQUEMADO" localSheetId="2">#REF!</definedName>
    <definedName name="PADOQUINOLYMPUSQUEMADO" localSheetId="3">#REF!</definedName>
    <definedName name="PADOQUINOLYMPUSQUEMADO">#REF!</definedName>
    <definedName name="PADOQUINOLYMPUSROJO" localSheetId="2">#REF!</definedName>
    <definedName name="PADOQUINOLYMPUSROJO" localSheetId="3">#REF!</definedName>
    <definedName name="PADOQUINOLYMPUSROJO">#REF!</definedName>
    <definedName name="pala" localSheetId="2">#REF!</definedName>
    <definedName name="pala" localSheetId="3">#REF!</definedName>
    <definedName name="pala">#REF!</definedName>
    <definedName name="PALA_950" localSheetId="2">#REF!</definedName>
    <definedName name="PALA_950">#REF!</definedName>
    <definedName name="Pala_Tramotina" localSheetId="2">[9]Insumos!#REF!</definedName>
    <definedName name="Pala_Tramotina" localSheetId="3">[9]Insumos!#REF!</definedName>
    <definedName name="Pala_Tramotina">[9]Insumos!#REF!</definedName>
    <definedName name="PALM" localSheetId="2">#REF!</definedName>
    <definedName name="PALM" localSheetId="3">#REF!</definedName>
    <definedName name="PALM">#REF!</definedName>
    <definedName name="PALPUA14" localSheetId="2">#REF!</definedName>
    <definedName name="PALPUA14" localSheetId="3">#REF!</definedName>
    <definedName name="PALPUA14">#REF!</definedName>
    <definedName name="PALPUA16" localSheetId="2">#REF!</definedName>
    <definedName name="PALPUA16" localSheetId="3">#REF!</definedName>
    <definedName name="PALPUA16">#REF!</definedName>
    <definedName name="PAMAEXT">[37]UASD!$F$3329</definedName>
    <definedName name="PAMAINT">[37]UASD!$F$3320</definedName>
    <definedName name="PANEL_DIST_24C" localSheetId="2">#REF!</definedName>
    <definedName name="PANEL_DIST_24C">#REF!</definedName>
    <definedName name="PANEL_DIST_32C" localSheetId="2">#REF!</definedName>
    <definedName name="PANEL_DIST_32C">#REF!</definedName>
    <definedName name="PANEL_DIST_4a8C" localSheetId="2">#REF!</definedName>
    <definedName name="PANEL_DIST_4a8C">#REF!</definedName>
    <definedName name="PANEL12CIR" localSheetId="2">#REF!</definedName>
    <definedName name="PANEL12CIR" localSheetId="3">#REF!</definedName>
    <definedName name="PANEL12CIR">#REF!</definedName>
    <definedName name="PANEL16CIR" localSheetId="2">#REF!</definedName>
    <definedName name="PANEL16CIR" localSheetId="3">#REF!</definedName>
    <definedName name="PANEL16CIR">#REF!</definedName>
    <definedName name="PANEL24CIR" localSheetId="2">#REF!</definedName>
    <definedName name="PANEL24CIR" localSheetId="3">#REF!</definedName>
    <definedName name="PANEL24CIR">#REF!</definedName>
    <definedName name="PANEL2CIR" localSheetId="2">#REF!</definedName>
    <definedName name="PANEL2CIR" localSheetId="3">#REF!</definedName>
    <definedName name="PANEL2CIR">#REF!</definedName>
    <definedName name="PANEL4CIR" localSheetId="2">#REF!</definedName>
    <definedName name="PANEL4CIR" localSheetId="3">#REF!</definedName>
    <definedName name="PANEL4CIR">#REF!</definedName>
    <definedName name="PANEL612CONTRA" localSheetId="2">#REF!</definedName>
    <definedName name="PANEL612CONTRA" localSheetId="3">#REF!</definedName>
    <definedName name="PANEL612CONTRA">#REF!</definedName>
    <definedName name="PANEL6CIR" localSheetId="2">#REF!</definedName>
    <definedName name="PANEL6CIR" localSheetId="3">#REF!</definedName>
    <definedName name="PANEL6CIR">#REF!</definedName>
    <definedName name="PANEL8CIR" localSheetId="2">#REF!</definedName>
    <definedName name="PANEL8CIR" localSheetId="3">#REF!</definedName>
    <definedName name="PANEL8CIR">#REF!</definedName>
    <definedName name="PanelDist_6a12_Circ_125a" localSheetId="2">#REF!</definedName>
    <definedName name="PanelDist_6a12_Circ_125a">#REF!</definedName>
    <definedName name="PANGULAR12X18" localSheetId="2">#REF!</definedName>
    <definedName name="PANGULAR12X18" localSheetId="3">#REF!</definedName>
    <definedName name="PANGULAR12X18">#REF!</definedName>
    <definedName name="PANGULAR12X316" localSheetId="2">#REF!</definedName>
    <definedName name="PANGULAR12X316" localSheetId="3">#REF!</definedName>
    <definedName name="PANGULAR12X316">#REF!</definedName>
    <definedName name="PANGULAR15X14" localSheetId="2">#REF!</definedName>
    <definedName name="PANGULAR15X14" localSheetId="3">#REF!</definedName>
    <definedName name="PANGULAR15X14">#REF!</definedName>
    <definedName name="PANGULAR1X14" localSheetId="2">#REF!</definedName>
    <definedName name="PANGULAR1X14" localSheetId="3">#REF!</definedName>
    <definedName name="PANGULAR1X14">#REF!</definedName>
    <definedName name="PANGULAR1X18" localSheetId="2">#REF!</definedName>
    <definedName name="PANGULAR1X18" localSheetId="3">#REF!</definedName>
    <definedName name="PANGULAR1X18">#REF!</definedName>
    <definedName name="PANGULAR25X14" localSheetId="2">#REF!</definedName>
    <definedName name="PANGULAR25X14" localSheetId="3">#REF!</definedName>
    <definedName name="PANGULAR25X14">#REF!</definedName>
    <definedName name="PANGULAR2X14" localSheetId="2">#REF!</definedName>
    <definedName name="PANGULAR2X14" localSheetId="3">#REF!</definedName>
    <definedName name="PANGULAR2X14">#REF!</definedName>
    <definedName name="PANGULAR34X316" localSheetId="2">#REF!</definedName>
    <definedName name="PANGULAR34X316" localSheetId="3">#REF!</definedName>
    <definedName name="PANGULAR34X316">#REF!</definedName>
    <definedName name="PANGULAR3X14" localSheetId="2">#REF!</definedName>
    <definedName name="PANGULAR3X14" localSheetId="3">#REF!</definedName>
    <definedName name="PANGULAR3X14">#REF!</definedName>
    <definedName name="PARAGOMASCONTRA" localSheetId="2">#REF!</definedName>
    <definedName name="PARAGOMASCONTRA" localSheetId="3">#REF!</definedName>
    <definedName name="PARAGOMASCONTRA">#REF!</definedName>
    <definedName name="PARARRAYOS_9KV" localSheetId="2">#REF!</definedName>
    <definedName name="PARARRAYOS_9KV">#REF!</definedName>
    <definedName name="PARTIDA">#REF!</definedName>
    <definedName name="PASBLAMACANOR14X40X6" localSheetId="2">#REF!</definedName>
    <definedName name="PASBLAMACANOR14X40X6" localSheetId="3">#REF!</definedName>
    <definedName name="PASBLAMACANOR14X40X6">#REF!</definedName>
    <definedName name="PBANERAHFBCA" localSheetId="2">#REF!</definedName>
    <definedName name="PBANERAHFBCA" localSheetId="3">#REF!</definedName>
    <definedName name="PBANERAHFBCA">#REF!</definedName>
    <definedName name="PBANERAHFCOL" localSheetId="2">#REF!</definedName>
    <definedName name="PBANERAHFCOL" localSheetId="3">#REF!</definedName>
    <definedName name="PBANERAHFCOL">#REF!</definedName>
    <definedName name="PBANERALIVBCA" localSheetId="2">#REF!</definedName>
    <definedName name="PBANERALIVBCA" localSheetId="3">#REF!</definedName>
    <definedName name="PBANERALIVBCA">#REF!</definedName>
    <definedName name="PBANERALIVCOL" localSheetId="2">#REF!</definedName>
    <definedName name="PBANERALIVCOL" localSheetId="3">#REF!</definedName>
    <definedName name="PBANERALIVCOL">#REF!</definedName>
    <definedName name="PBANERAPVCBCA" localSheetId="2">#REF!</definedName>
    <definedName name="PBANERAPVCBCA" localSheetId="3">#REF!</definedName>
    <definedName name="PBANERAPVCBCA">#REF!</definedName>
    <definedName name="PBANERAPVCCOL" localSheetId="2">#REF!</definedName>
    <definedName name="PBANERAPVCCOL" localSheetId="3">#REF!</definedName>
    <definedName name="PBANERAPVCCOL">#REF!</definedName>
    <definedName name="PBARRAC12" localSheetId="2">#REF!</definedName>
    <definedName name="PBARRAC12" localSheetId="3">#REF!</definedName>
    <definedName name="PBARRAC12">#REF!</definedName>
    <definedName name="PBARRAC34" localSheetId="2">#REF!</definedName>
    <definedName name="PBARRAC34" localSheetId="3">#REF!</definedName>
    <definedName name="PBARRAC34">#REF!</definedName>
    <definedName name="PBARRAC58" localSheetId="2">#REF!</definedName>
    <definedName name="PBARRAC58" localSheetId="3">#REF!</definedName>
    <definedName name="PBARRAC58">#REF!</definedName>
    <definedName name="PBARRAT10" localSheetId="2">#REF!</definedName>
    <definedName name="PBARRAT10" localSheetId="3">#REF!</definedName>
    <definedName name="PBARRAT10">#REF!</definedName>
    <definedName name="PBARRAT4" localSheetId="2">#REF!</definedName>
    <definedName name="PBARRAT4" localSheetId="3">#REF!</definedName>
    <definedName name="PBARRAT4">#REF!</definedName>
    <definedName name="PBARRAT6" localSheetId="2">#REF!</definedName>
    <definedName name="PBARRAT6" localSheetId="3">#REF!</definedName>
    <definedName name="PBARRAT6">#REF!</definedName>
    <definedName name="PBARRAT7" localSheetId="2">#REF!</definedName>
    <definedName name="PBARRAT7" localSheetId="3">#REF!</definedName>
    <definedName name="PBARRAT7">#REF!</definedName>
    <definedName name="PBIDETBCO" localSheetId="2">#REF!</definedName>
    <definedName name="PBIDETBCO" localSheetId="3">#REF!</definedName>
    <definedName name="PBIDETBCO">#REF!</definedName>
    <definedName name="PBIDETCOL" localSheetId="2">#REF!</definedName>
    <definedName name="PBIDETCOL" localSheetId="3">#REF!</definedName>
    <definedName name="PBIDETCOL">#REF!</definedName>
    <definedName name="PBITUPOL25MM5" localSheetId="2">#REF!</definedName>
    <definedName name="PBITUPOL25MM5" localSheetId="3">#REF!</definedName>
    <definedName name="PBITUPOL25MM5">#REF!</definedName>
    <definedName name="PBITUPOL3MM10" localSheetId="2">#REF!</definedName>
    <definedName name="PBITUPOL3MM10" localSheetId="3">#REF!</definedName>
    <definedName name="PBITUPOL3MM10">#REF!</definedName>
    <definedName name="PBITUPOL4MM510" localSheetId="2">#REF!</definedName>
    <definedName name="PBITUPOL4MM510" localSheetId="3">#REF!</definedName>
    <definedName name="PBITUPOL4MM510">#REF!</definedName>
    <definedName name="PBLINTEL6" localSheetId="2">#REF!</definedName>
    <definedName name="PBLINTEL6" localSheetId="3">#REF!</definedName>
    <definedName name="PBLINTEL6">#REF!</definedName>
    <definedName name="PBLINTEL6X8X8" localSheetId="2">#REF!</definedName>
    <definedName name="PBLINTEL6X8X8" localSheetId="3">#REF!</definedName>
    <definedName name="PBLINTEL6X8X8">#REF!</definedName>
    <definedName name="PBLOCK10" localSheetId="2">#REF!</definedName>
    <definedName name="PBLOCK10" localSheetId="3">#REF!</definedName>
    <definedName name="PBLOCK10">#REF!</definedName>
    <definedName name="PBLOCK12" localSheetId="2">#REF!</definedName>
    <definedName name="PBLOCK12" localSheetId="3">#REF!</definedName>
    <definedName name="PBLOCK12">#REF!</definedName>
    <definedName name="PBLOCK4" localSheetId="2">#REF!</definedName>
    <definedName name="PBLOCK4" localSheetId="3">#REF!</definedName>
    <definedName name="PBLOCK4">#REF!</definedName>
    <definedName name="PBLOCK4BARRO" localSheetId="2">#REF!</definedName>
    <definedName name="PBLOCK4BARRO" localSheetId="3">#REF!</definedName>
    <definedName name="PBLOCK4BARRO">#REF!</definedName>
    <definedName name="PBLOCK5" localSheetId="2">#REF!</definedName>
    <definedName name="PBLOCK5" localSheetId="3">#REF!</definedName>
    <definedName name="PBLOCK5">#REF!</definedName>
    <definedName name="PBLOCK6" localSheetId="2">#REF!</definedName>
    <definedName name="PBLOCK6" localSheetId="3">#REF!</definedName>
    <definedName name="PBLOCK6">#REF!</definedName>
    <definedName name="PBLOCK6BARRO" localSheetId="2">#REF!</definedName>
    <definedName name="PBLOCK6BARRO" localSheetId="3">#REF!</definedName>
    <definedName name="PBLOCK6BARRO">#REF!</definedName>
    <definedName name="PBLOCK8" localSheetId="2">#REF!</definedName>
    <definedName name="PBLOCK8" localSheetId="3">#REF!</definedName>
    <definedName name="PBLOCK8">#REF!</definedName>
    <definedName name="PBLOCK8BARRO" localSheetId="2">#REF!</definedName>
    <definedName name="PBLOCK8BARRO" localSheetId="3">#REF!</definedName>
    <definedName name="PBLOCK8BARRO">#REF!</definedName>
    <definedName name="PBLOCKRUST4" localSheetId="2">#REF!</definedName>
    <definedName name="PBLOCKRUST4" localSheetId="3">#REF!</definedName>
    <definedName name="PBLOCKRUST4">#REF!</definedName>
    <definedName name="PBLOCKRUST8" localSheetId="2">#REF!</definedName>
    <definedName name="PBLOCKRUST8" localSheetId="3">#REF!</definedName>
    <definedName name="PBLOCKRUST8">#REF!</definedName>
    <definedName name="PBLOQUETECHO11X20X20GRIS" localSheetId="2">#REF!</definedName>
    <definedName name="PBLOQUETECHO11X20X20GRIS" localSheetId="3">#REF!</definedName>
    <definedName name="PBLOQUETECHO11X20X20GRIS">#REF!</definedName>
    <definedName name="PBLOQUETECHO15X60COLOR" localSheetId="2">#REF!</definedName>
    <definedName name="PBLOQUETECHO15X60COLOR" localSheetId="3">#REF!</definedName>
    <definedName name="PBLOQUETECHO15X60COLOR">#REF!</definedName>
    <definedName name="PBLOQUETECHO15X60GRIS" localSheetId="2">#REF!</definedName>
    <definedName name="PBLOQUETECHO15X60GRIS" localSheetId="3">#REF!</definedName>
    <definedName name="PBLOQUETECHO15X60GRIS">#REF!</definedName>
    <definedName name="PBLOVIGA6" localSheetId="2">#REF!</definedName>
    <definedName name="PBLOVIGA6" localSheetId="3">#REF!</definedName>
    <definedName name="PBLOVIGA6">#REF!</definedName>
    <definedName name="PBLOVIGA8" localSheetId="2">#REF!</definedName>
    <definedName name="PBLOVIGA8" localSheetId="3">#REF!</definedName>
    <definedName name="PBLOVIGA8">#REF!</definedName>
    <definedName name="PBOTONTIMBRE" localSheetId="2">#REF!</definedName>
    <definedName name="PBOTONTIMBRE" localSheetId="3">#REF!</definedName>
    <definedName name="PBOTONTIMBRE">#REF!</definedName>
    <definedName name="PCABASBACANOR" localSheetId="2">#REF!</definedName>
    <definedName name="PCABASBACANOR" localSheetId="3">#REF!</definedName>
    <definedName name="PCABASBACANOR">#REF!</definedName>
    <definedName name="PCARRETILLA" localSheetId="2">#REF!</definedName>
    <definedName name="PCARRETILLA" localSheetId="3">#REF!</definedName>
    <definedName name="PCARRETILLA">#REF!</definedName>
    <definedName name="PCER01" localSheetId="2">#REF!</definedName>
    <definedName name="PCER01" localSheetId="3">#REF!</definedName>
    <definedName name="PCER01">#REF!</definedName>
    <definedName name="PCER02" localSheetId="2">#REF!</definedName>
    <definedName name="PCER02" localSheetId="3">#REF!</definedName>
    <definedName name="PCER02">#REF!</definedName>
    <definedName name="PCER03" localSheetId="2">#REF!</definedName>
    <definedName name="PCER03" localSheetId="3">#REF!</definedName>
    <definedName name="PCER03">#REF!</definedName>
    <definedName name="PCER04" localSheetId="2">#REF!</definedName>
    <definedName name="PCER04" localSheetId="3">#REF!</definedName>
    <definedName name="PCER04">#REF!</definedName>
    <definedName name="PCER05" localSheetId="2">#REF!</definedName>
    <definedName name="PCER05" localSheetId="3">#REF!</definedName>
    <definedName name="PCER05">#REF!</definedName>
    <definedName name="PCER06" localSheetId="2">#REF!</definedName>
    <definedName name="PCER06" localSheetId="3">#REF!</definedName>
    <definedName name="PCER06">#REF!</definedName>
    <definedName name="PCER07" localSheetId="2">#REF!</definedName>
    <definedName name="PCER07" localSheetId="3">#REF!</definedName>
    <definedName name="PCER07">#REF!</definedName>
    <definedName name="PCER08" localSheetId="2">#REF!</definedName>
    <definedName name="PCER08" localSheetId="3">#REF!</definedName>
    <definedName name="PCER08">#REF!</definedName>
    <definedName name="PCER09" localSheetId="2">#REF!</definedName>
    <definedName name="PCER09" localSheetId="3">#REF!</definedName>
    <definedName name="PCER09">#REF!</definedName>
    <definedName name="PCER10" localSheetId="2">#REF!</definedName>
    <definedName name="PCER10" localSheetId="3">#REF!</definedName>
    <definedName name="PCER10">#REF!</definedName>
    <definedName name="PCER11" localSheetId="2">#REF!</definedName>
    <definedName name="PCER11" localSheetId="3">#REF!</definedName>
    <definedName name="PCER11">#REF!</definedName>
    <definedName name="PCER12" localSheetId="2">#REF!</definedName>
    <definedName name="PCER12" localSheetId="3">#REF!</definedName>
    <definedName name="PCER12">#REF!</definedName>
    <definedName name="PCONVARTIE58" localSheetId="2">#REF!</definedName>
    <definedName name="PCONVARTIE58" localSheetId="3">#REF!</definedName>
    <definedName name="PCONVARTIE58">#REF!</definedName>
    <definedName name="PCOPAF212" localSheetId="2">#REF!</definedName>
    <definedName name="PCOPAF212" localSheetId="3">#REF!</definedName>
    <definedName name="PCOPAF212">#REF!</definedName>
    <definedName name="PCUBO10" localSheetId="2">#REF!</definedName>
    <definedName name="PCUBO10" localSheetId="3">#REF!</definedName>
    <definedName name="PCUBO10">#REF!</definedName>
    <definedName name="PCUBO8" localSheetId="2">#REF!</definedName>
    <definedName name="PCUBO8" localSheetId="3">#REF!</definedName>
    <definedName name="PCUBO8">#REF!</definedName>
    <definedName name="PD" localSheetId="3">#REF!</definedName>
    <definedName name="PD">'[58]mov. tierra'!$D$26</definedName>
    <definedName name="PDa" localSheetId="3">'[63]V.Tierras A'!$D$14</definedName>
    <definedName name="PDa">'[64]V.Tierras A'!$D$7</definedName>
    <definedName name="PDUCHA" localSheetId="2">#REF!</definedName>
    <definedName name="PDUCHA" localSheetId="3">#REF!</definedName>
    <definedName name="PDUCHA">#REF!</definedName>
    <definedName name="PEDRAPLEN">'[47]ANALISIS PARTIDAS CARRET.'!$H$424</definedName>
    <definedName name="PEON" localSheetId="2">#REF!</definedName>
    <definedName name="Peon" localSheetId="0">'[39]MANO DE OBRA'!$C$69</definedName>
    <definedName name="PEON" localSheetId="3">#REF!</definedName>
    <definedName name="PEON">#REF!</definedName>
    <definedName name="Peon_1" localSheetId="2">#REF!</definedName>
    <definedName name="Peon_1">#REF!</definedName>
    <definedName name="Peon_Colchas">[42]MO!$B$11</definedName>
    <definedName name="PEONCARP" localSheetId="2">#REF!</definedName>
    <definedName name="PEONCARP" localSheetId="3">#REF!</definedName>
    <definedName name="PEONCARP">#REF!</definedName>
    <definedName name="Peones" localSheetId="2">#REF!</definedName>
    <definedName name="Peones" localSheetId="3">#REF!</definedName>
    <definedName name="Peones">#REF!</definedName>
    <definedName name="Peones_2">#N/A</definedName>
    <definedName name="Peones_3">#N/A</definedName>
    <definedName name="PERFIL_CUADRADO_34">[42]INSU!$B$91</definedName>
    <definedName name="PERI" localSheetId="2">#REF!</definedName>
    <definedName name="PERI" localSheetId="3">#REF!</definedName>
    <definedName name="PERI">#REF!</definedName>
    <definedName name="periche" localSheetId="2">#REF!</definedName>
    <definedName name="periche" localSheetId="3">#REF!</definedName>
    <definedName name="periche">#REF!</definedName>
    <definedName name="Pernos" localSheetId="2">#REF!</definedName>
    <definedName name="Pernos" localSheetId="3">#REF!</definedName>
    <definedName name="Pernos">#REF!</definedName>
    <definedName name="Pernos_2">"$#REF!.$B$68"</definedName>
    <definedName name="Pernos_3">"$#REF!.$B$68"</definedName>
    <definedName name="PESCOBAPLASTICA" localSheetId="2">#REF!</definedName>
    <definedName name="PESCOBAPLASTICA" localSheetId="3">#REF!</definedName>
    <definedName name="PESCOBAPLASTICA">#REF!</definedName>
    <definedName name="pesoportico" localSheetId="2">#REF!</definedName>
    <definedName name="pesoportico" localSheetId="3">#REF!</definedName>
    <definedName name="pesoportico">#REF!</definedName>
    <definedName name="pesoportico_1">"$#REF!.$H$61"</definedName>
    <definedName name="pesoportico_2" localSheetId="2">#REF!</definedName>
    <definedName name="pesoportico_2" localSheetId="3">#REF!</definedName>
    <definedName name="pesoportico_2">#REF!</definedName>
    <definedName name="pesoportico_3" localSheetId="2">#REF!</definedName>
    <definedName name="pesoportico_3" localSheetId="3">#REF!</definedName>
    <definedName name="pesoportico_3">#REF!</definedName>
    <definedName name="PESTILLO" localSheetId="2">#REF!</definedName>
    <definedName name="PESTILLO" localSheetId="3">#REF!</definedName>
    <definedName name="PESTILLO">#REF!</definedName>
    <definedName name="PFREGADERO1" localSheetId="2">#REF!</definedName>
    <definedName name="PFREGADERO1" localSheetId="3">#REF!</definedName>
    <definedName name="PFREGADERO1">#REF!</definedName>
    <definedName name="PFREGADERO2" localSheetId="2">#REF!</definedName>
    <definedName name="PFREGADERO2" localSheetId="3">#REF!</definedName>
    <definedName name="PFREGADERO2">#REF!</definedName>
    <definedName name="PGLOBO6" localSheetId="2">#REF!</definedName>
    <definedName name="PGLOBO6" localSheetId="3">#REF!</definedName>
    <definedName name="PGLOBO6">#REF!</definedName>
    <definedName name="PGRANITO30BCO" localSheetId="2">#REF!</definedName>
    <definedName name="PGRANITO30BCO" localSheetId="3">#REF!</definedName>
    <definedName name="PGRANITO30BCO">#REF!</definedName>
    <definedName name="PGRANITO30GRIS" localSheetId="2">#REF!</definedName>
    <definedName name="PGRANITO30GRIS" localSheetId="3">#REF!</definedName>
    <definedName name="PGRANITO30GRIS">#REF!</definedName>
    <definedName name="PGRANITO40BCO" localSheetId="2">#REF!</definedName>
    <definedName name="PGRANITO40BCO" localSheetId="3">#REF!</definedName>
    <definedName name="PGRANITO40BCO">#REF!</definedName>
    <definedName name="PGRANITOBOTICELLI40BCO" localSheetId="2">#REF!</definedName>
    <definedName name="PGRANITOBOTICELLI40BCO" localSheetId="3">#REF!</definedName>
    <definedName name="PGRANITOBOTICELLI40BCO">#REF!</definedName>
    <definedName name="PGRANITOBOTICELLI40COL" localSheetId="2">#REF!</definedName>
    <definedName name="PGRANITOBOTICELLI40COL" localSheetId="3">#REF!</definedName>
    <definedName name="PGRANITOBOTICELLI40COL">#REF!</definedName>
    <definedName name="PGRANITOPERROY40" localSheetId="2">#REF!</definedName>
    <definedName name="PGRANITOPERROY40" localSheetId="3">#REF!</definedName>
    <definedName name="PGRANITOPERROY40">#REF!</definedName>
    <definedName name="PGRAPA1" localSheetId="2">#REF!</definedName>
    <definedName name="PGRAPA1" localSheetId="3">#REF!</definedName>
    <definedName name="PGRAPA1">#REF!</definedName>
    <definedName name="PHCH23BCO" localSheetId="2">#REF!</definedName>
    <definedName name="PHCH23BCO" localSheetId="3">#REF!</definedName>
    <definedName name="PHCH23BCO">#REF!</definedName>
    <definedName name="PHCH23COL" localSheetId="2">#REF!</definedName>
    <definedName name="PHCH23COL" localSheetId="3">#REF!</definedName>
    <definedName name="PHCH23COL">#REF!</definedName>
    <definedName name="PHCH23GRIS" localSheetId="2">#REF!</definedName>
    <definedName name="PHCH23GRIS" localSheetId="3">#REF!</definedName>
    <definedName name="PHCH23GRIS">#REF!</definedName>
    <definedName name="PHCH4BCO" localSheetId="2">#REF!</definedName>
    <definedName name="PHCH4BCO" localSheetId="3">#REF!</definedName>
    <definedName name="PHCH4BCO">#REF!</definedName>
    <definedName name="PHCH4GRIS" localSheetId="2">#REF!</definedName>
    <definedName name="PHCH4GRIS" localSheetId="3">#REF!</definedName>
    <definedName name="PHCH4GRIS">#REF!</definedName>
    <definedName name="PHCH4VERDE" localSheetId="2">#REF!</definedName>
    <definedName name="PHCH4VERDE" localSheetId="3">#REF!</definedName>
    <definedName name="PHCH4VERDE">#REF!</definedName>
    <definedName name="PHCHBOTIBCO" localSheetId="2">#REF!</definedName>
    <definedName name="PHCHBOTIBCO" localSheetId="3">#REF!</definedName>
    <definedName name="PHCHBOTIBCO">#REF!</definedName>
    <definedName name="PHCHBOTIVERDE" localSheetId="2">#REF!</definedName>
    <definedName name="PHCHBOTIVERDE" localSheetId="3">#REF!</definedName>
    <definedName name="PHCHBOTIVERDE">#REF!</definedName>
    <definedName name="PHCHPROYAL" localSheetId="2">#REF!</definedName>
    <definedName name="PHCHPROYAL" localSheetId="3">#REF!</definedName>
    <definedName name="PHCHPROYAL">#REF!</definedName>
    <definedName name="PHCHSUPERBCO" localSheetId="2">#REF!</definedName>
    <definedName name="PHCHSUPERBCO" localSheetId="3">#REF!</definedName>
    <definedName name="PHCHSUPERBCO">#REF!</definedName>
    <definedName name="PHCHSUPERCOL" localSheetId="2">#REF!</definedName>
    <definedName name="PHCHSUPERCOL" localSheetId="3">#REF!</definedName>
    <definedName name="PHCHSUPERCOL">#REF!</definedName>
    <definedName name="PHCHSVIBRBCO" localSheetId="2">#REF!</definedName>
    <definedName name="PHCHSVIBRBCO" localSheetId="3">#REF!</definedName>
    <definedName name="PHCHSVIBRBCO">#REF!</definedName>
    <definedName name="PHCHSVIBRCOL" localSheetId="2">#REF!</definedName>
    <definedName name="PHCHSVIBRCOL" localSheetId="3">#REF!</definedName>
    <definedName name="PHCHSVIBRCOL">#REF!</definedName>
    <definedName name="PHCHSVIBRGRIS" localSheetId="2">#REF!</definedName>
    <definedName name="PHCHSVIBRGRIS" localSheetId="3">#REF!</definedName>
    <definedName name="PHCHSVIBRGRIS">#REF!</definedName>
    <definedName name="PHCHSVIBRRUSBCO" localSheetId="2">#REF!</definedName>
    <definedName name="PHCHSVIBRRUSBCO" localSheetId="3">#REF!</definedName>
    <definedName name="PHCHSVIBRRUSBCO">#REF!</definedName>
    <definedName name="PHCHSVIBRRUSCOL" localSheetId="2">#REF!</definedName>
    <definedName name="PHCHSVIBRRUSCOL" localSheetId="3">#REF!</definedName>
    <definedName name="PHCHSVIBRRUSCOL">#REF!</definedName>
    <definedName name="PHCHSVIBRRUSGRIS" localSheetId="2">#REF!</definedName>
    <definedName name="PHCHSVIBRRUSGRIS" localSheetId="3">#REF!</definedName>
    <definedName name="PHCHSVIBRRUSGRIS">#REF!</definedName>
    <definedName name="PIACRINT">[37]UASD!$F$3554</definedName>
    <definedName name="PICER">[37]UASD!$F$3459</definedName>
    <definedName name="pico" localSheetId="2">#REF!</definedName>
    <definedName name="pico" localSheetId="3">#REF!</definedName>
    <definedName name="pico">#REF!</definedName>
    <definedName name="pie" localSheetId="2">#REF!</definedName>
    <definedName name="pie">#REF!</definedName>
    <definedName name="PIEDRA" localSheetId="2">#REF!</definedName>
    <definedName name="PIEDRA">#REF!</definedName>
    <definedName name="Piedra_de_Río" localSheetId="2">[9]Insumos!#REF!</definedName>
    <definedName name="Piedra_de_Río" localSheetId="3">[9]Insumos!#REF!</definedName>
    <definedName name="Piedra_de_Río">[9]Insumos!#REF!</definedName>
    <definedName name="PIEDRA_GAVIONE_M3" localSheetId="3">'[35]MATERIALES LISTADO'!$D$12</definedName>
    <definedName name="PIEDRA_GAVIONE_M3">'[36]MATERIALES LISTADO'!$D$12</definedName>
    <definedName name="PIEDRA_GAVIONES" localSheetId="2">#REF!</definedName>
    <definedName name="PIEDRA_GAVIONES">#REF!</definedName>
    <definedName name="Piedra_para_Encache" localSheetId="2">[9]Insumos!#REF!</definedName>
    <definedName name="Piedra_para_Encache" localSheetId="3">[9]Insumos!#REF!</definedName>
    <definedName name="Piedra_para_Encache">[9]Insumos!#REF!</definedName>
    <definedName name="pilote" localSheetId="2">#REF!</definedName>
    <definedName name="pilote" localSheetId="3">#REF!</definedName>
    <definedName name="pilote">#REF!</definedName>
    <definedName name="pilotes" localSheetId="2">#REF!</definedName>
    <definedName name="pilotes" localSheetId="3">#REF!</definedName>
    <definedName name="pilotes">#REF!</definedName>
    <definedName name="pinacrext2">'[37]anal term'!$G$1219</definedName>
    <definedName name="PINO">[82]insumos!$D$295</definedName>
    <definedName name="Pino_Bruto_Americano">[28]Insumos!$B$75:$D$75</definedName>
    <definedName name="PINO1X4X12" localSheetId="2">#REF!</definedName>
    <definedName name="PINO1X4X12" localSheetId="3">#REF!</definedName>
    <definedName name="PINO1X4X12">#REF!</definedName>
    <definedName name="PINO1X4X12TRAT" localSheetId="2">#REF!</definedName>
    <definedName name="PINO1X4X12TRAT" localSheetId="3">#REF!</definedName>
    <definedName name="PINO1X4X12TRAT">#REF!</definedName>
    <definedName name="PINOAME">[29]Mat!$D$46</definedName>
    <definedName name="pinobruto">[30]MATERIALES!$G$33</definedName>
    <definedName name="PINOBRUTO1x4x10" localSheetId="2">#REF!</definedName>
    <definedName name="PINOBRUTO1x4x10" localSheetId="3">#REF!</definedName>
    <definedName name="PINOBRUTO1x4x10">#REF!</definedName>
    <definedName name="PINOBRUTO4x4x12" localSheetId="2">#REF!</definedName>
    <definedName name="PINOBRUTO4x4x12" localSheetId="3">#REF!</definedName>
    <definedName name="PINOBRUTO4x4x12">#REF!</definedName>
    <definedName name="PINOBRUTOTRAT" localSheetId="2">#REF!</definedName>
    <definedName name="PINOBRUTOTRAT" localSheetId="3">#REF!</definedName>
    <definedName name="PINOBRUTOTRAT">#REF!</definedName>
    <definedName name="PINOBRUTOTRAT1x4x10" localSheetId="2">#REF!</definedName>
    <definedName name="PINOBRUTOTRAT1x4x10" localSheetId="3">#REF!</definedName>
    <definedName name="PINOBRUTOTRAT1x4x10">#REF!</definedName>
    <definedName name="PINOBRUTOTRAT4x4x12" localSheetId="2">#REF!</definedName>
    <definedName name="PINOBRUTOTRAT4x4x12" localSheetId="3">#REF!</definedName>
    <definedName name="PINOBRUTOTRAT4x4x12">#REF!</definedName>
    <definedName name="PINODOROBCOALA" localSheetId="2">#REF!</definedName>
    <definedName name="PINODOROBCOALA" localSheetId="3">#REF!</definedName>
    <definedName name="PINODOROBCOALA">#REF!</definedName>
    <definedName name="PINODOROBCOCORR" localSheetId="2">#REF!</definedName>
    <definedName name="PINODOROBCOCORR" localSheetId="3">#REF!</definedName>
    <definedName name="PINODOROBCOCORR">#REF!</definedName>
    <definedName name="PINODOROBCOST" localSheetId="2">#REF!</definedName>
    <definedName name="PINODOROBCOST" localSheetId="3">#REF!</definedName>
    <definedName name="PINODOROBCOST">#REF!</definedName>
    <definedName name="PINODOROCOLALA" localSheetId="2">#REF!</definedName>
    <definedName name="PINODOROCOLALA" localSheetId="3">#REF!</definedName>
    <definedName name="PINODOROCOLALA">#REF!</definedName>
    <definedName name="PINODOROFLUX" localSheetId="2">#REF!</definedName>
    <definedName name="PINODOROFLUX" localSheetId="3">#REF!</definedName>
    <definedName name="PINODOROFLUX">#REF!</definedName>
    <definedName name="PINTACRIEXT" localSheetId="2">#REF!</definedName>
    <definedName name="PINTACRIEXT" localSheetId="3">#REF!</definedName>
    <definedName name="PINTACRIEXT">#REF!</definedName>
    <definedName name="PINTACRIEXTAND" localSheetId="2">#REF!</definedName>
    <definedName name="PINTACRIEXTAND" localSheetId="3">#REF!</definedName>
    <definedName name="PINTACRIEXTAND">#REF!</definedName>
    <definedName name="PINTACRIINT" localSheetId="2">#REF!</definedName>
    <definedName name="PINTACRIINT" localSheetId="3">#REF!</definedName>
    <definedName name="PINTACRIINT">#REF!</definedName>
    <definedName name="PINTECO" localSheetId="2">#REF!</definedName>
    <definedName name="PINTECO" localSheetId="3">#REF!</definedName>
    <definedName name="PINTECO">#REF!</definedName>
    <definedName name="PINTEPOX" localSheetId="2">#REF!</definedName>
    <definedName name="PINTEPOX" localSheetId="3">#REF!</definedName>
    <definedName name="PINTEPOX">#REF!</definedName>
    <definedName name="PINTERRUPOR1" localSheetId="2">#REF!</definedName>
    <definedName name="PINTERRUPOR1" localSheetId="3">#REF!</definedName>
    <definedName name="PINTERRUPOR1">#REF!</definedName>
    <definedName name="PINTERRUPTOR2" localSheetId="2">#REF!</definedName>
    <definedName name="PINTERRUPTOR2" localSheetId="3">#REF!</definedName>
    <definedName name="PINTERRUPTOR2">#REF!</definedName>
    <definedName name="PINTERRUPTOR3" localSheetId="2">#REF!</definedName>
    <definedName name="PINTERRUPTOR3" localSheetId="3">#REF!</definedName>
    <definedName name="PINTERRUPTOR3">#REF!</definedName>
    <definedName name="PINTERRUPTOR3VIAS" localSheetId="2">#REF!</definedName>
    <definedName name="PINTERRUPTOR3VIAS" localSheetId="3">#REF!</definedName>
    <definedName name="PINTERRUPTOR3VIAS">#REF!</definedName>
    <definedName name="PINTERRUPTOR4VIAS" localSheetId="2">#REF!</definedName>
    <definedName name="PINTERRUPTOR4VIAS" localSheetId="3">#REF!</definedName>
    <definedName name="PINTERRUPTOR4VIAS">#REF!</definedName>
    <definedName name="PINTERRUPTORPILOTO" localSheetId="2">#REF!</definedName>
    <definedName name="PINTERRUPTORPILOTO" localSheetId="3">#REF!</definedName>
    <definedName name="PINTERRUPTORPILOTO">#REF!</definedName>
    <definedName name="PINTERRUPTORSEG100A2P" localSheetId="2">#REF!</definedName>
    <definedName name="PINTERRUPTORSEG100A2P" localSheetId="3">#REF!</definedName>
    <definedName name="PINTERRUPTORSEG100A2P">#REF!</definedName>
    <definedName name="PINTERRUPTORSEG30A2P" localSheetId="2">#REF!</definedName>
    <definedName name="PINTERRUPTORSEG30A2P" localSheetId="3">#REF!</definedName>
    <definedName name="PINTERRUPTORSEG30A2P">#REF!</definedName>
    <definedName name="PINTERRUPTORSEG60A2P" localSheetId="2">#REF!</definedName>
    <definedName name="PINTERRUPTORSEG60A2P" localSheetId="3">#REF!</definedName>
    <definedName name="PINTERRUPTORSEG60A2P">#REF!</definedName>
    <definedName name="PINTLACA" localSheetId="2">#REF!</definedName>
    <definedName name="PINTLACA" localSheetId="3">#REF!</definedName>
    <definedName name="PINTLACA">#REF!</definedName>
    <definedName name="PINTMAN" localSheetId="2">#REF!</definedName>
    <definedName name="PINTMAN" localSheetId="3">#REF!</definedName>
    <definedName name="PINTMAN">#REF!</definedName>
    <definedName name="PINTMANAND" localSheetId="2">#REF!</definedName>
    <definedName name="PINTMANAND" localSheetId="3">#REF!</definedName>
    <definedName name="PINTMANAND">#REF!</definedName>
    <definedName name="PINTURA_ACR_COLOR_PREPARADO" localSheetId="2">#REF!</definedName>
    <definedName name="PINTURA_ACR_COLOR_PREPARADO">#REF!</definedName>
    <definedName name="PINTURA_ACR_EXT" localSheetId="2">#REF!</definedName>
    <definedName name="PINTURA_ACR_EXT">#REF!</definedName>
    <definedName name="PINTURA_ACR_INT" localSheetId="2">#REF!</definedName>
    <definedName name="PINTURA_ACR_INT">#REF!</definedName>
    <definedName name="PINTURA_BASE" localSheetId="2">#REF!</definedName>
    <definedName name="PINTURA_BASE">#REF!</definedName>
    <definedName name="Pintura_Epóxica_Popular" localSheetId="2">#REF!</definedName>
    <definedName name="Pintura_Epóxica_Popular" localSheetId="3">#REF!</definedName>
    <definedName name="Pintura_Epóxica_Popular">#REF!</definedName>
    <definedName name="Pintura_Epóxica_Popular_2">#N/A</definedName>
    <definedName name="Pintura_Epóxica_Popular_3">#N/A</definedName>
    <definedName name="PINTURA_MANTENIMIENTO" localSheetId="2">#REF!</definedName>
    <definedName name="PINTURA_MANTENIMIENTO">#REF!</definedName>
    <definedName name="PINTURA_OXIDO_ROJO" localSheetId="2">#REF!</definedName>
    <definedName name="PINTURA_OXIDO_ROJO">#REF!</definedName>
    <definedName name="pinturas" localSheetId="2">#REF!</definedName>
    <definedName name="pinturas" localSheetId="3">#REF!</definedName>
    <definedName name="pinturas">#REF!</definedName>
    <definedName name="PISO_GRANITO_FONDO_BCO">[42]INSU!$B$103</definedName>
    <definedName name="PISO01" localSheetId="2">#REF!</definedName>
    <definedName name="PISO01" localSheetId="3">#REF!</definedName>
    <definedName name="PISO01">#REF!</definedName>
    <definedName name="PISO09" localSheetId="2">#REF!</definedName>
    <definedName name="PISO09" localSheetId="3">#REF!</definedName>
    <definedName name="PISO09">#REF!</definedName>
    <definedName name="PISOADOCLAGRIS" localSheetId="2">#REF!</definedName>
    <definedName name="PISOADOCLAGRIS" localSheetId="3">#REF!</definedName>
    <definedName name="PISOADOCLAGRIS">#REF!</definedName>
    <definedName name="PISOADOCLAQUEM" localSheetId="2">#REF!</definedName>
    <definedName name="PISOADOCLAQUEM" localSheetId="3">#REF!</definedName>
    <definedName name="PISOADOCLAQUEM">#REF!</definedName>
    <definedName name="PISOADOCLAROJO" localSheetId="2">#REF!</definedName>
    <definedName name="PISOADOCLAROJO" localSheetId="3">#REF!</definedName>
    <definedName name="PISOADOCLAROJO">#REF!</definedName>
    <definedName name="PISOADOCOLGRIS" localSheetId="2">#REF!</definedName>
    <definedName name="PISOADOCOLGRIS" localSheetId="3">#REF!</definedName>
    <definedName name="PISOADOCOLGRIS">#REF!</definedName>
    <definedName name="PISOADOCOLROJO" localSheetId="2">#REF!</definedName>
    <definedName name="PISOADOCOLROJO" localSheetId="3">#REF!</definedName>
    <definedName name="PISOADOCOLROJO">#REF!</definedName>
    <definedName name="PISOADOMEDGRIS" localSheetId="2">#REF!</definedName>
    <definedName name="PISOADOMEDGRIS" localSheetId="3">#REF!</definedName>
    <definedName name="PISOADOMEDGRIS">#REF!</definedName>
    <definedName name="PISOADOMEDQUEM" localSheetId="2">#REF!</definedName>
    <definedName name="PISOADOMEDQUEM" localSheetId="3">#REF!</definedName>
    <definedName name="PISOADOMEDQUEM">#REF!</definedName>
    <definedName name="PISOADOMEDROJO" localSheetId="2">#REF!</definedName>
    <definedName name="PISOADOMEDROJO" localSheetId="3">#REF!</definedName>
    <definedName name="PISOADOMEDROJO">#REF!</definedName>
    <definedName name="PISOGRA1233030BCO" localSheetId="2">#REF!</definedName>
    <definedName name="PISOGRA1233030BCO" localSheetId="3">#REF!</definedName>
    <definedName name="PISOGRA1233030BCO">#REF!</definedName>
    <definedName name="PISOGRA1233030GRIS" localSheetId="2">#REF!</definedName>
    <definedName name="PISOGRA1233030GRIS" localSheetId="3">#REF!</definedName>
    <definedName name="PISOGRA1233030GRIS">#REF!</definedName>
    <definedName name="PISOGRA1234040BCO" localSheetId="2">#REF!</definedName>
    <definedName name="PISOGRA1234040BCO" localSheetId="3">#REF!</definedName>
    <definedName name="PISOGRA1234040BCO">#REF!</definedName>
    <definedName name="PISOGRABOTI4040BCO" localSheetId="2">#REF!</definedName>
    <definedName name="PISOGRABOTI4040BCO" localSheetId="3">#REF!</definedName>
    <definedName name="PISOGRABOTI4040BCO">#REF!</definedName>
    <definedName name="PISOGRABOTI4040COL" localSheetId="2">#REF!</definedName>
    <definedName name="PISOGRABOTI4040COL" localSheetId="3">#REF!</definedName>
    <definedName name="PISOGRABOTI4040COL">#REF!</definedName>
    <definedName name="PISOGRAPROY4040" localSheetId="2">#REF!</definedName>
    <definedName name="PISOGRAPROY4040" localSheetId="3">#REF!</definedName>
    <definedName name="PISOGRAPROY4040">#REF!</definedName>
    <definedName name="PISOHFV10" localSheetId="2">#REF!</definedName>
    <definedName name="PISOHFV10" localSheetId="3">#REF!</definedName>
    <definedName name="PISOHFV10">#REF!</definedName>
    <definedName name="PISOLADEXAPEQ" localSheetId="2">#REF!</definedName>
    <definedName name="PISOLADEXAPEQ" localSheetId="3">#REF!</definedName>
    <definedName name="PISOLADEXAPEQ">#REF!</definedName>
    <definedName name="PISOLADFERIAPEQ" localSheetId="2">#REF!</definedName>
    <definedName name="PISOLADFERIAPEQ" localSheetId="3">#REF!</definedName>
    <definedName name="PISOLADFERIAPEQ">#REF!</definedName>
    <definedName name="PISOMOSROJ2525" localSheetId="2">#REF!</definedName>
    <definedName name="PISOMOSROJ2525" localSheetId="3">#REF!</definedName>
    <definedName name="PISOMOSROJ2525">#REF!</definedName>
    <definedName name="PISOPUL10" localSheetId="2">#REF!</definedName>
    <definedName name="PISOPUL10" localSheetId="3">#REF!</definedName>
    <definedName name="PISOPUL10">#REF!</definedName>
    <definedName name="PITACRILLICA" localSheetId="2">#REF!</definedName>
    <definedName name="PITACRILLICA" localSheetId="3">[6]insumo!#REF!</definedName>
    <definedName name="PITACRILLICA">#REF!</definedName>
    <definedName name="PITECONOMICA" localSheetId="2">#REF!</definedName>
    <definedName name="PITECONOMICA" localSheetId="3">[6]insumo!#REF!</definedName>
    <definedName name="PITECONOMICA">#REF!</definedName>
    <definedName name="pitesmalte" localSheetId="2">#REF!</definedName>
    <definedName name="pitesmalte" localSheetId="3">[6]insumo!#REF!</definedName>
    <definedName name="pitesmalte">#REF!</definedName>
    <definedName name="PITMANTENIMIENTO" localSheetId="2">#REF!</definedName>
    <definedName name="PITMANTENIMIENTO" localSheetId="3">[6]insumo!#REF!</definedName>
    <definedName name="PITMANTENIMIENTO">#REF!</definedName>
    <definedName name="pitoxidoverde" localSheetId="2">#REF!</definedName>
    <definedName name="pitoxidoverde" localSheetId="3">[6]insumo!#REF!</definedName>
    <definedName name="pitoxidoverde">#REF!</definedName>
    <definedName name="PITSATINADA" localSheetId="2">#REF!</definedName>
    <definedName name="PITSATINADA" localSheetId="3">[6]insumo!#REF!</definedName>
    <definedName name="PITSATINADA">#REF!</definedName>
    <definedName name="pitsemiglos" localSheetId="2">#REF!</definedName>
    <definedName name="pitsemiglos" localSheetId="3">[6]insumo!#REF!</definedName>
    <definedName name="pitsemiglos">#REF!</definedName>
    <definedName name="pl">[21]analisis!$G$2432</definedName>
    <definedName name="Placas2" localSheetId="2">#REF!</definedName>
    <definedName name="Placas2">#REF!</definedName>
    <definedName name="PLADRILLO2X2X8" localSheetId="2">#REF!</definedName>
    <definedName name="PLADRILLO2X2X8" localSheetId="3">#REF!</definedName>
    <definedName name="PLADRILLO2X2X8">#REF!</definedName>
    <definedName name="PLADRILLO2X4X8" localSheetId="2">#REF!</definedName>
    <definedName name="PLADRILLO2X4X8" localSheetId="3">#REF!</definedName>
    <definedName name="PLADRILLO2X4X8">#REF!</definedName>
    <definedName name="PLAMPARAFLUORES24" localSheetId="2">#REF!</definedName>
    <definedName name="PLAMPARAFLUORES24" localSheetId="3">#REF!</definedName>
    <definedName name="PLAMPARAFLUORES24">#REF!</definedName>
    <definedName name="PLAMPARAFLUORESSUP2TDIFTRANS" localSheetId="2">#REF!</definedName>
    <definedName name="PLAMPARAFLUORESSUP2TDIFTRANS" localSheetId="3">#REF!</definedName>
    <definedName name="PLAMPARAFLUORESSUP2TDIFTRANS">#REF!</definedName>
    <definedName name="Plancha_de_Plywood_4_x8_x3_4" localSheetId="2">#REF!</definedName>
    <definedName name="Plancha_de_Plywood_4_x8_x3_4" localSheetId="3">#REF!</definedName>
    <definedName name="Plancha_de_Plywood_4_x8_x3_4">#REF!</definedName>
    <definedName name="Plancha_de_Plywood_4_x8_x3_4_2">#N/A</definedName>
    <definedName name="Plancha_de_Plywood_4_x8_x3_4_3">#N/A</definedName>
    <definedName name="PLANTA_ELECTRICA" localSheetId="2">#REF!</definedName>
    <definedName name="PLANTA_ELECTRICA">#REF!</definedName>
    <definedName name="Planta_Eléctrica_para_tesado" localSheetId="2">#REF!</definedName>
    <definedName name="Planta_Eléctrica_para_tesado" localSheetId="3">#REF!</definedName>
    <definedName name="Planta_Eléctrica_para_tesado">#REF!</definedName>
    <definedName name="Planta_Eléctrica_para_tesado_2">#N/A</definedName>
    <definedName name="Planta_Eléctrica_para_tesado_3">#N/A</definedName>
    <definedName name="PLASTICO">[42]INSU!$B$90</definedName>
    <definedName name="PLAVADERO1" localSheetId="2">#REF!</definedName>
    <definedName name="PLAVADERO1" localSheetId="3">#REF!</definedName>
    <definedName name="PLAVADERO1">#REF!</definedName>
    <definedName name="PLAVADERO2" localSheetId="2">#REF!</definedName>
    <definedName name="PLAVADERO2" localSheetId="3">#REF!</definedName>
    <definedName name="PLAVADERO2">#REF!</definedName>
    <definedName name="PLAVBCO" localSheetId="2">#REF!</definedName>
    <definedName name="PLAVBCO" localSheetId="3">#REF!</definedName>
    <definedName name="PLAVBCO">#REF!</definedName>
    <definedName name="PLAVBCOPEQ" localSheetId="2">#REF!</definedName>
    <definedName name="PLAVBCOPEQ" localSheetId="3">#REF!</definedName>
    <definedName name="PLAVBCOPEQ">#REF!</definedName>
    <definedName name="PLAVCOL" localSheetId="2">#REF!</definedName>
    <definedName name="PLAVCOL" localSheetId="3">#REF!</definedName>
    <definedName name="PLAVCOL">#REF!</definedName>
    <definedName name="PLAVOVABCO" localSheetId="2">#REF!</definedName>
    <definedName name="PLAVOVABCO" localSheetId="3">#REF!</definedName>
    <definedName name="PLAVOVABCO">#REF!</definedName>
    <definedName name="PLAVOVACOL" localSheetId="2">#REF!</definedName>
    <definedName name="PLAVOVACOL" localSheetId="3">#REF!</definedName>
    <definedName name="PLAVOVACOL">#REF!</definedName>
    <definedName name="PLAVPEDCOL" localSheetId="2">#REF!</definedName>
    <definedName name="PLAVPEDCOL" localSheetId="3">#REF!</definedName>
    <definedName name="PLAVPEDCOL">#REF!</definedName>
    <definedName name="PLAYELPINAR">#REF!</definedName>
    <definedName name="PLIGADORA2" localSheetId="3">[66]Ins!$F$549</definedName>
    <definedName name="PLIGADORA2">[67]Ins!$F$549</definedName>
    <definedName name="plmadera1x4" localSheetId="2">#REF!</definedName>
    <definedName name="plmadera1x4">#REF!</definedName>
    <definedName name="plmadera2x4" localSheetId="2">#REF!</definedName>
    <definedName name="plmadera2x4">#REF!</definedName>
    <definedName name="plmadera4x4" localSheetId="2">#REF!</definedName>
    <definedName name="plmadera4x4">#REF!</definedName>
    <definedName name="Plom" localSheetId="2">[61]INSUMOS!#REF!</definedName>
    <definedName name="Plom" localSheetId="3">[62]INSUMOS!#REF!</definedName>
    <definedName name="Plom">[61]INSUMOS!#REF!</definedName>
    <definedName name="PLOMERO" localSheetId="2">#REF!</definedName>
    <definedName name="PLOMERO" localSheetId="3">#REF!</definedName>
    <definedName name="PLOMERO">#REF!</definedName>
    <definedName name="PLOMERO_SOLDADOR" localSheetId="2">#REF!</definedName>
    <definedName name="PLOMERO_SOLDADOR">#REF!</definedName>
    <definedName name="PLOMEROAYUDANTE" localSheetId="2">#REF!</definedName>
    <definedName name="PLOMEROAYUDANTE" localSheetId="3">#REF!</definedName>
    <definedName name="PLOMEROAYUDANTE">#REF!</definedName>
    <definedName name="PLOMEROOFICIAL" localSheetId="2">#REF!</definedName>
    <definedName name="PLOMEROOFICIAL" localSheetId="3">#REF!</definedName>
    <definedName name="PLOMEROOFICIAL">#REF!</definedName>
    <definedName name="PLOSABARROEXAGDE" localSheetId="2">#REF!</definedName>
    <definedName name="PLOSABARROEXAGDE" localSheetId="3">#REF!</definedName>
    <definedName name="PLOSABARROEXAGDE">#REF!</definedName>
    <definedName name="PLOSABARROEXAGONALPEQUEÑA" localSheetId="2">#REF!</definedName>
    <definedName name="PLOSABARROEXAGONALPEQUEÑA" localSheetId="3">#REF!</definedName>
    <definedName name="PLOSABARROEXAGONALPEQUEÑA">#REF!</definedName>
    <definedName name="PLOSABARROFERIAGDE" localSheetId="2">#REF!</definedName>
    <definedName name="PLOSABARROFERIAGDE" localSheetId="3">#REF!</definedName>
    <definedName name="PLOSABARROFERIAGDE">#REF!</definedName>
    <definedName name="PLOSABARROFERIAPEQ" localSheetId="2">#REF!</definedName>
    <definedName name="PLOSABARROFERIAPEQ" localSheetId="3">#REF!</definedName>
    <definedName name="PLOSABARROFERIAPEQ">#REF!</definedName>
    <definedName name="PLYW">[29]Mat!$D$49</definedName>
    <definedName name="PLYWOOD" localSheetId="2">#REF!</definedName>
    <definedName name="PLYWOOD" localSheetId="3">[6]insumo!#REF!</definedName>
    <definedName name="PLYWOOD">#REF!</definedName>
    <definedName name="PLYWOOD_34_2CARAS" localSheetId="2">#REF!</definedName>
    <definedName name="PLYWOOD_34_2CARAS">#REF!</definedName>
    <definedName name="PM" localSheetId="2">[10]A!#REF!</definedName>
    <definedName name="PM">[10]A!#REF!</definedName>
    <definedName name="PMALLA38" localSheetId="2">#REF!</definedName>
    <definedName name="PMALLA38" localSheetId="3">#REF!</definedName>
    <definedName name="PMALLA38">#REF!</definedName>
    <definedName name="PMALLACAL9HG6" localSheetId="2">#REF!</definedName>
    <definedName name="PMALLACAL9HG6" localSheetId="3">#REF!</definedName>
    <definedName name="PMALLACAL9HG6">#REF!</definedName>
    <definedName name="PMALLACAL9HG7" localSheetId="2">#REF!</definedName>
    <definedName name="PMALLACAL9HG7" localSheetId="3">#REF!</definedName>
    <definedName name="PMALLACAL9HG7">#REF!</definedName>
    <definedName name="PMES12COLOR" localSheetId="2">#REF!</definedName>
    <definedName name="PMES12COLOR" localSheetId="3">#REF!</definedName>
    <definedName name="PMES12COLOR">#REF!</definedName>
    <definedName name="PMES23BCO" localSheetId="2">#REF!</definedName>
    <definedName name="PMES23BCO" localSheetId="3">#REF!</definedName>
    <definedName name="PMES23BCO">#REF!</definedName>
    <definedName name="PMES23GRAVCOL" localSheetId="2">#REF!</definedName>
    <definedName name="PMES23GRAVCOL" localSheetId="3">#REF!</definedName>
    <definedName name="PMES23GRAVCOL">#REF!</definedName>
    <definedName name="PMES23GRAVGRIS" localSheetId="2">#REF!</definedName>
    <definedName name="PMES23GRAVGRIS" localSheetId="3">#REF!</definedName>
    <definedName name="PMES23GRAVGRIS">#REF!</definedName>
    <definedName name="PMES23GRIS" localSheetId="2">#REF!</definedName>
    <definedName name="PMES23GRIS" localSheetId="3">#REF!</definedName>
    <definedName name="PMES23GRIS">#REF!</definedName>
    <definedName name="PMES4BCO" localSheetId="2">#REF!</definedName>
    <definedName name="PMES4BCO" localSheetId="3">#REF!</definedName>
    <definedName name="PMES4BCO">#REF!</definedName>
    <definedName name="PMOSAICO25X25ROJO" localSheetId="2">#REF!</definedName>
    <definedName name="PMOSAICO25X25ROJO" localSheetId="3">#REF!</definedName>
    <definedName name="PMOSAICO25X25ROJO">#REF!</definedName>
    <definedName name="PMOSAICOGRAVILLA30X30BLANCO" localSheetId="2">#REF!</definedName>
    <definedName name="PMOSAICOGRAVILLA30X30BLANCO" localSheetId="3">#REF!</definedName>
    <definedName name="PMOSAICOGRAVILLA30X30BLANCO">#REF!</definedName>
    <definedName name="PMOSAICOGRAVILLA30X30GRIS" localSheetId="2">#REF!</definedName>
    <definedName name="PMOSAICOGRAVILLA30X30GRIS" localSheetId="3">#REF!</definedName>
    <definedName name="PMOSAICOGRAVILLA30X30GRIS">#REF!</definedName>
    <definedName name="PMOSAICOGRAVILLA30X30ROJO" localSheetId="2">#REF!</definedName>
    <definedName name="PMOSAICOGRAVILLA30X30ROJO" localSheetId="3">#REF!</definedName>
    <definedName name="PMOSAICOGRAVILLA30X30ROJO">#REF!</definedName>
    <definedName name="PMOSAICOGRAVILLA30X30SUPERBLANCO" localSheetId="2">#REF!</definedName>
    <definedName name="PMOSAICOGRAVILLA30X30SUPERBLANCO" localSheetId="3">#REF!</definedName>
    <definedName name="PMOSAICOGRAVILLA30X30SUPERBLANCO">#REF!</definedName>
    <definedName name="PMOSAICOGRAVILLA30X30SUPERCOLOR" localSheetId="2">#REF!</definedName>
    <definedName name="PMOSAICOGRAVILLA30X30SUPERCOLOR" localSheetId="3">#REF!</definedName>
    <definedName name="PMOSAICOGRAVILLA30X30SUPERCOLOR">#REF!</definedName>
    <definedName name="PMOSAICOGRAVILLA30X30SUPERGRIS" localSheetId="2">#REF!</definedName>
    <definedName name="PMOSAICOGRAVILLA30X30SUPERGRIS" localSheetId="3">#REF!</definedName>
    <definedName name="PMOSAICOGRAVILLA30X30SUPERGRIS">#REF!</definedName>
    <definedName name="porcent.herram.equi.asfalto">'[26]Analisis Unitarios'!$K$11</definedName>
    <definedName name="porcent.herram.equi.mov.tier" localSheetId="3">'[26]Analisis Unitarios'!$K$7</definedName>
    <definedName name="porcent.herram.equi.mov.tier">'[26]Analisis Unitarios'!$K$7</definedName>
    <definedName name="porcent.herram.equi.obra.arte" localSheetId="3">'[26]Analisis Unitarios'!$K$9</definedName>
    <definedName name="porcent.herram.equi.obra.arte">'[26]Analisis Unitarios'!$K$9</definedName>
    <definedName name="porcent.herram.equi.obra.arte.tub">'[26]Analisis Unitarios'!$K$21</definedName>
    <definedName name="porcent.mat.gastable">'[26]Analisis Unitarios'!$K$13</definedName>
    <definedName name="porcentaje" localSheetId="2">[83]Presupuesto!#REF!</definedName>
    <definedName name="porcentaje" localSheetId="0">#REF!*#REF!</definedName>
    <definedName name="porcentaje" localSheetId="3">[84]Presupuesto!#REF!</definedName>
    <definedName name="porcentaje">[83]Presupuesto!#REF!</definedName>
    <definedName name="porcentaje_2">"$#REF!.$J$12"</definedName>
    <definedName name="porcentaje_3">"$#REF!.$J$12"</definedName>
    <definedName name="porciento" localSheetId="2">#REF!</definedName>
    <definedName name="porciento" localSheetId="3">#REF!</definedName>
    <definedName name="porciento">#REF!</definedName>
    <definedName name="PORTACANDADO" localSheetId="2">#REF!</definedName>
    <definedName name="PORTACANDADO" localSheetId="3">#REF!</definedName>
    <definedName name="PORTACANDADO">#REF!</definedName>
    <definedName name="POSTE_HA_25_CUAD" localSheetId="2">#REF!</definedName>
    <definedName name="POSTE_HA_25_CUAD">#REF!</definedName>
    <definedName name="POSTE_HA_30_CUAD" localSheetId="2">#REF!</definedName>
    <definedName name="POSTE_HA_30_CUAD">#REF!</definedName>
    <definedName name="POSTE_HA_35_CUAD" localSheetId="2">#REF!</definedName>
    <definedName name="POSTE_HA_35_CUAD">#REF!</definedName>
    <definedName name="POSTE_HA_40_CUAD" localSheetId="2">#REF!</definedName>
    <definedName name="POSTE_HA_40_CUAD">#REF!</definedName>
    <definedName name="POZO10" localSheetId="2">#REF!</definedName>
    <definedName name="POZO10" localSheetId="3">#REF!</definedName>
    <definedName name="POZO10">#REF!</definedName>
    <definedName name="POZO8" localSheetId="2">#REF!</definedName>
    <definedName name="POZO8" localSheetId="3">#REF!</definedName>
    <definedName name="POZO8">#REF!</definedName>
    <definedName name="PP" localSheetId="2">[10]A!#REF!</definedName>
    <definedName name="PP">[10]A!#REF!</definedName>
    <definedName name="PPAL1123CDOB" localSheetId="2">#REF!</definedName>
    <definedName name="PPAL1123CDOB" localSheetId="3">#REF!</definedName>
    <definedName name="PPAL1123CDOB">#REF!</definedName>
    <definedName name="PPAL1123CSENC" localSheetId="2">#REF!</definedName>
    <definedName name="PPAL1123CSENC" localSheetId="3">#REF!</definedName>
    <definedName name="PPAL1123CSENC">#REF!</definedName>
    <definedName name="PPALACUADRADA" localSheetId="2">#REF!</definedName>
    <definedName name="PPALACUADRADA" localSheetId="3">#REF!</definedName>
    <definedName name="PPALACUADRADA">#REF!</definedName>
    <definedName name="PPALAREDONDA" localSheetId="2">#REF!</definedName>
    <definedName name="PPALAREDONDA" localSheetId="3">#REF!</definedName>
    <definedName name="PPALAREDONDA">#REF!</definedName>
    <definedName name="PPANEL12A24" localSheetId="2">#REF!</definedName>
    <definedName name="PPANEL12A24" localSheetId="3">#REF!</definedName>
    <definedName name="PPANEL12A24">#REF!</definedName>
    <definedName name="PPANEL2A4" localSheetId="2">#REF!</definedName>
    <definedName name="PPANEL2A4" localSheetId="3">#REF!</definedName>
    <definedName name="PPANEL2A4">#REF!</definedName>
    <definedName name="PPANEL4A8" localSheetId="2">#REF!</definedName>
    <definedName name="PPANEL4A8" localSheetId="3">#REF!</definedName>
    <definedName name="PPANEL4A8">#REF!</definedName>
    <definedName name="PPANEL6A12" localSheetId="2">#REF!</definedName>
    <definedName name="PPANEL6A12" localSheetId="3">#REF!</definedName>
    <definedName name="PPANEL6A12">#REF!</definedName>
    <definedName name="PPANEL8A16" localSheetId="2">#REF!</definedName>
    <definedName name="PPANEL8A16" localSheetId="3">#REF!</definedName>
    <definedName name="PPANEL8A16">#REF!</definedName>
    <definedName name="PPANRLCON100" localSheetId="2">#REF!</definedName>
    <definedName name="PPANRLCON100" localSheetId="3">#REF!</definedName>
    <definedName name="PPANRLCON100">#REF!</definedName>
    <definedName name="PPANRLCON60" localSheetId="2">#REF!</definedName>
    <definedName name="PPANRLCON60" localSheetId="3">#REF!</definedName>
    <definedName name="PPANRLCON60">#REF!</definedName>
    <definedName name="PPARAGOMA" localSheetId="2">#REF!</definedName>
    <definedName name="PPARAGOMA" localSheetId="3">#REF!</definedName>
    <definedName name="PPARAGOMA">#REF!</definedName>
    <definedName name="PPD">'[85]med.mov.de tierras'!$D$6</definedName>
    <definedName name="PPERFIL112X112" localSheetId="2">#REF!</definedName>
    <definedName name="PPERFIL112X112" localSheetId="3">#REF!</definedName>
    <definedName name="PPERFIL112X112">#REF!</definedName>
    <definedName name="PPERFIL1X1" localSheetId="2">#REF!</definedName>
    <definedName name="PPERFIL1X1" localSheetId="3">#REF!</definedName>
    <definedName name="PPERFIL1X1">#REF!</definedName>
    <definedName name="PPERFIL1X2" localSheetId="2">#REF!</definedName>
    <definedName name="PPERFIL1X2" localSheetId="3">#REF!</definedName>
    <definedName name="PPERFIL1X2">#REF!</definedName>
    <definedName name="PPERFIL2X2" localSheetId="2">#REF!</definedName>
    <definedName name="PPERFIL2X2" localSheetId="3">#REF!</definedName>
    <definedName name="PPERFIL2X2">#REF!</definedName>
    <definedName name="PPERFIL2X3" localSheetId="2">#REF!</definedName>
    <definedName name="PPERFIL2X3" localSheetId="3">#REF!</definedName>
    <definedName name="PPERFIL2X3">#REF!</definedName>
    <definedName name="PPERFIL2X4" localSheetId="2">#REF!</definedName>
    <definedName name="PPERFIL2X4" localSheetId="3">#REF!</definedName>
    <definedName name="PPERFIL2X4">#REF!</definedName>
    <definedName name="PPERFIL3X3" localSheetId="2">#REF!</definedName>
    <definedName name="PPERFIL3X3" localSheetId="3">#REF!</definedName>
    <definedName name="PPERFIL3X3">#REF!</definedName>
    <definedName name="PPERFIL4X4" localSheetId="2">#REF!</definedName>
    <definedName name="PPERFIL4X4" localSheetId="3">#REF!</definedName>
    <definedName name="PPERFIL4X4">#REF!</definedName>
    <definedName name="PPERFILHG112X112" localSheetId="2">#REF!</definedName>
    <definedName name="PPERFILHG112X112" localSheetId="3">#REF!</definedName>
    <definedName name="PPERFILHG112X112">#REF!</definedName>
    <definedName name="PPERFILHG2X2" localSheetId="2">#REF!</definedName>
    <definedName name="PPERFILHG2X2" localSheetId="3">#REF!</definedName>
    <definedName name="PPERFILHG2X2">#REF!</definedName>
    <definedName name="PPERFILHG2X3" localSheetId="2">#REF!</definedName>
    <definedName name="PPERFILHG2X3" localSheetId="3">#REF!</definedName>
    <definedName name="PPERFILHG2X3">#REF!</definedName>
    <definedName name="PPERFILHG34X34" localSheetId="2">#REF!</definedName>
    <definedName name="PPERFILHG34X34" localSheetId="3">#REF!</definedName>
    <definedName name="PPERFILHG34X34">#REF!</definedName>
    <definedName name="PPINTACRIBCO" localSheetId="2">#REF!</definedName>
    <definedName name="PPINTACRIBCO" localSheetId="3">#REF!</definedName>
    <definedName name="PPINTACRIBCO">#REF!</definedName>
    <definedName name="PPINTACRIEXT" localSheetId="2">#REF!</definedName>
    <definedName name="PPINTACRIEXT" localSheetId="3">#REF!</definedName>
    <definedName name="PPINTACRIEXT">#REF!</definedName>
    <definedName name="PPINTEPOX" localSheetId="2">#REF!</definedName>
    <definedName name="PPINTEPOX" localSheetId="3">#REF!</definedName>
    <definedName name="PPINTEPOX">#REF!</definedName>
    <definedName name="PPINTMAN" localSheetId="2">#REF!</definedName>
    <definedName name="PPINTMAN" localSheetId="3">#REF!</definedName>
    <definedName name="PPINTMAN">#REF!</definedName>
    <definedName name="PPLA112X14" localSheetId="2">#REF!</definedName>
    <definedName name="PPLA112X14" localSheetId="3">#REF!</definedName>
    <definedName name="PPLA112X14">#REF!</definedName>
    <definedName name="PPLA12X18" localSheetId="2">#REF!</definedName>
    <definedName name="PPLA12X18" localSheetId="3">#REF!</definedName>
    <definedName name="PPLA12X18">#REF!</definedName>
    <definedName name="PPLA12X316" localSheetId="2">#REF!</definedName>
    <definedName name="PPLA12X316" localSheetId="3">#REF!</definedName>
    <definedName name="PPLA12X316">#REF!</definedName>
    <definedName name="PPLA2X14" localSheetId="2">#REF!</definedName>
    <definedName name="PPLA2X14" localSheetId="3">#REF!</definedName>
    <definedName name="PPLA2X14">#REF!</definedName>
    <definedName name="PPLA34X14" localSheetId="2">#REF!</definedName>
    <definedName name="PPLA34X14" localSheetId="3">#REF!</definedName>
    <definedName name="PPLA34X14">#REF!</definedName>
    <definedName name="PPLA34X316" localSheetId="2">#REF!</definedName>
    <definedName name="PPLA34X316" localSheetId="3">#REF!</definedName>
    <definedName name="PPLA34X316">#REF!</definedName>
    <definedName name="PPLA3X14" localSheetId="2">#REF!</definedName>
    <definedName name="PPLA3X14" localSheetId="3">#REF!</definedName>
    <definedName name="PPLA3X14">#REF!</definedName>
    <definedName name="PPLA4X14" localSheetId="2">#REF!</definedName>
    <definedName name="PPLA4X14" localSheetId="3">#REF!</definedName>
    <definedName name="PPLA4X14">#REF!</definedName>
    <definedName name="PPUERTAENR" localSheetId="2">#REF!</definedName>
    <definedName name="PPUERTAENR" localSheetId="3">#REF!</definedName>
    <definedName name="PPUERTAENR">#REF!</definedName>
    <definedName name="PRASTRILLO" localSheetId="2">#REF!</definedName>
    <definedName name="PRASTRILLO" localSheetId="3">#REF!</definedName>
    <definedName name="PRASTRILLO">#REF!</definedName>
    <definedName name="pre_asiento_arena" localSheetId="2">#REF!</definedName>
    <definedName name="pre_asiento_arena" localSheetId="3">#REF!</definedName>
    <definedName name="pre_asiento_arena">#REF!</definedName>
    <definedName name="pre_bote" localSheetId="2">#REF!</definedName>
    <definedName name="pre_bote" localSheetId="3">#REF!</definedName>
    <definedName name="pre_bote">#REF!</definedName>
    <definedName name="pre_colg_0.5pulg" localSheetId="2">#REF!</definedName>
    <definedName name="pre_colg_0.5pulg" localSheetId="3">#REF!</definedName>
    <definedName name="pre_colg_0.5pulg">#REF!</definedName>
    <definedName name="pre_colg_0.75pulg" localSheetId="2">#REF!</definedName>
    <definedName name="pre_colg_0.75pulg" localSheetId="3">#REF!</definedName>
    <definedName name="pre_colg_0.75pulg">#REF!</definedName>
    <definedName name="pre_colg_1.5pulg" localSheetId="2">#REF!</definedName>
    <definedName name="pre_colg_1.5pulg" localSheetId="3">#REF!</definedName>
    <definedName name="pre_colg_1.5pulg">#REF!</definedName>
    <definedName name="pre_colg_1pulg" localSheetId="2">#REF!</definedName>
    <definedName name="pre_colg_1pulg" localSheetId="3">#REF!</definedName>
    <definedName name="pre_colg_1pulg">#REF!</definedName>
    <definedName name="pre_colg_2pulg" localSheetId="2">#REF!</definedName>
    <definedName name="pre_colg_2pulg" localSheetId="3">#REF!</definedName>
    <definedName name="pre_colg_2pulg">#REF!</definedName>
    <definedName name="pre_colg_3pulg" localSheetId="2">#REF!</definedName>
    <definedName name="pre_colg_3pulg" localSheetId="3">#REF!</definedName>
    <definedName name="pre_colg_3pulg">#REF!</definedName>
    <definedName name="pre_colg_4pulg" localSheetId="2">#REF!</definedName>
    <definedName name="pre_colg_4pulg" localSheetId="3">#REF!</definedName>
    <definedName name="pre_colg_4pulg">#REF!</definedName>
    <definedName name="pre_excavacion" localSheetId="2">#REF!</definedName>
    <definedName name="pre_excavacion" localSheetId="3">#REF!</definedName>
    <definedName name="pre_excavacion">#REF!</definedName>
    <definedName name="PRE_FASE_I" localSheetId="2">#REF!</definedName>
    <definedName name="PRE_FASE_I">#REF!</definedName>
    <definedName name="PRE_FASE_I_II" localSheetId="2">#REF!</definedName>
    <definedName name="PRE_FASE_I_II">#REF!</definedName>
    <definedName name="PRE_FASE_II" localSheetId="2">#REF!</definedName>
    <definedName name="PRE_FASE_II">#REF!</definedName>
    <definedName name="pre_hormigon_124" localSheetId="2">#REF!</definedName>
    <definedName name="pre_hormigon_124" localSheetId="3">#REF!</definedName>
    <definedName name="pre_hormigon_124">#REF!</definedName>
    <definedName name="pre_relleno" localSheetId="2">#REF!</definedName>
    <definedName name="pre_relleno" localSheetId="3">#REF!</definedName>
    <definedName name="pre_relleno">#REF!</definedName>
    <definedName name="PREC._UNITARIO">#N/A</definedName>
    <definedName name="preci" localSheetId="2">#REF!</definedName>
    <definedName name="preci" localSheetId="3">#REF!</definedName>
    <definedName name="preci">#REF!</definedName>
    <definedName name="precii" localSheetId="2">#REF!</definedName>
    <definedName name="precii" localSheetId="3">#REF!</definedName>
    <definedName name="precii">#REF!</definedName>
    <definedName name="preciii" localSheetId="2">#REF!</definedName>
    <definedName name="preciii" localSheetId="3">#REF!</definedName>
    <definedName name="preciii">#REF!</definedName>
    <definedName name="preciiii" localSheetId="2">#REF!</definedName>
    <definedName name="preciiii" localSheetId="3">#REF!</definedName>
    <definedName name="preciiii">#REF!</definedName>
    <definedName name="PRECIO" localSheetId="2">#REF!</definedName>
    <definedName name="PRECIO" localSheetId="3">#REF!</definedName>
    <definedName name="PRECIO">#REF!</definedName>
    <definedName name="precio2" localSheetId="0">[86]Precios!$A$4:$F$1576</definedName>
    <definedName name="precio2">[19]Precios!$A$4:$F$1576</definedName>
    <definedName name="precios" localSheetId="0">[87]Precios!$A$4:$F$1576</definedName>
    <definedName name="precios">[19]Precios!$A$4:$F$1576</definedName>
    <definedName name="precios2" localSheetId="0">[86]Precios!$A$4:$F$1576</definedName>
    <definedName name="precios2">[19]Precios!$A$4:$F$1576</definedName>
    <definedName name="PREJASLIV" localSheetId="2">#REF!</definedName>
    <definedName name="PREJASLIV" localSheetId="3">#REF!</definedName>
    <definedName name="PREJASLIV">#REF!</definedName>
    <definedName name="PREJASREF" localSheetId="2">#REF!</definedName>
    <definedName name="PREJASREF" localSheetId="3">#REF!</definedName>
    <definedName name="PREJASREF">#REF!</definedName>
    <definedName name="preli" localSheetId="2">#REF!</definedName>
    <definedName name="preli" localSheetId="3">#REF!</definedName>
    <definedName name="preli">#REF!</definedName>
    <definedName name="prelii" localSheetId="2">#REF!</definedName>
    <definedName name="prelii" localSheetId="3">#REF!</definedName>
    <definedName name="prelii">#REF!</definedName>
    <definedName name="preliii" localSheetId="2">#REF!</definedName>
    <definedName name="preliii" localSheetId="3">#REF!</definedName>
    <definedName name="preliii">#REF!</definedName>
    <definedName name="preliiii" localSheetId="2">#REF!</definedName>
    <definedName name="preliiii" localSheetId="3">#REF!</definedName>
    <definedName name="preliiii">#REF!</definedName>
    <definedName name="PREPARARPISO" localSheetId="2">#REF!</definedName>
    <definedName name="PREPARARPISO" localSheetId="3">#REF!</definedName>
    <definedName name="PREPARARPISO">#REF!</definedName>
    <definedName name="PRES_DESAGUES" localSheetId="2">#REF!</definedName>
    <definedName name="PRES_DESAGUES">#REF!</definedName>
    <definedName name="PRES_ESCALERAS" localSheetId="2">#REF!</definedName>
    <definedName name="PRES_ESCALERAS">#REF!</definedName>
    <definedName name="PRES_FINO" localSheetId="2">#REF!</definedName>
    <definedName name="PRES_FINO">#REF!</definedName>
    <definedName name="PRES_GASTOS" localSheetId="2">#REF!</definedName>
    <definedName name="PRES_GASTOS">#REF!</definedName>
    <definedName name="PRES_HORMIGON" localSheetId="2">#REF!</definedName>
    <definedName name="PRES_HORMIGON">#REF!</definedName>
    <definedName name="PRES_M._TIERRAS" localSheetId="2">#REF!</definedName>
    <definedName name="PRES_M._TIERRAS">#REF!</definedName>
    <definedName name="PRES_MISCEL." localSheetId="2">#REF!</definedName>
    <definedName name="PRES_MISCEL.">#REF!</definedName>
    <definedName name="PRES_MUROS" localSheetId="2">#REF!</definedName>
    <definedName name="PRES_MUROS">#REF!</definedName>
    <definedName name="PRES_OTROS" localSheetId="2">#REF!</definedName>
    <definedName name="PRES_OTROS">#REF!</definedName>
    <definedName name="PRES_PAÑETE" localSheetId="2">#REF!</definedName>
    <definedName name="PRES_PAÑETE">#REF!</definedName>
    <definedName name="PRES_PINTURAS" localSheetId="2">#REF!</definedName>
    <definedName name="PRES_PINTURAS">#REF!</definedName>
    <definedName name="PRES_PISOS" localSheetId="2">#REF!</definedName>
    <definedName name="PRES_PISOS">#REF!</definedName>
    <definedName name="PRES_PLAFONES" localSheetId="2">#REF!</definedName>
    <definedName name="PRES_PLAFONES">#REF!</definedName>
    <definedName name="PRES_REPLANTEO" localSheetId="2">#REF!</definedName>
    <definedName name="PRES_REPLANTEO">#REF!</definedName>
    <definedName name="PRES_REVEST." localSheetId="2">#REF!</definedName>
    <definedName name="PRES_REVEST.">#REF!</definedName>
    <definedName name="PRES_TOTAL" localSheetId="2">#REF!</definedName>
    <definedName name="PRES_TOTAL">#REF!</definedName>
    <definedName name="PRES_VENTANAS" localSheetId="2">#REF!</definedName>
    <definedName name="PRES_VENTANAS">#REF!</definedName>
    <definedName name="PRESUPUESTO" localSheetId="2">#REF!</definedName>
    <definedName name="PRESUPUESTO">#REF!</definedName>
    <definedName name="Presupuesto_Maternidad" localSheetId="2">#REF!</definedName>
    <definedName name="Presupuesto_Maternidad" localSheetId="3">#REF!</definedName>
    <definedName name="Presupuesto_Maternidad">#REF!</definedName>
    <definedName name="presupuestoc1" localSheetId="2">#REF!</definedName>
    <definedName name="presupuestoc1" localSheetId="3">#REF!</definedName>
    <definedName name="presupuestoc1">#REF!</definedName>
    <definedName name="presupuestoc2" localSheetId="2">#REF!</definedName>
    <definedName name="presupuestoc2" localSheetId="3">#REF!</definedName>
    <definedName name="presupuestoc2">#REF!</definedName>
    <definedName name="PRESUPUESTOJJJ" localSheetId="2">#REF!</definedName>
    <definedName name="PRESUPUESTOJJJ">#REF!</definedName>
    <definedName name="PRIMA" localSheetId="2">#REF!</definedName>
    <definedName name="PRIMA" localSheetId="3">#REF!</definedName>
    <definedName name="PRIMA">#REF!</definedName>
    <definedName name="PRIMA_2">"$#REF!.$M$38"</definedName>
    <definedName name="PRIMA_3">"$#REF!.$M$38"</definedName>
    <definedName name="PRINT">'[16]ANÁLISIS DE COSTO EDIFICIOS'!#REF!</definedName>
    <definedName name="PRINT_AREA_MI" localSheetId="2">#REF!</definedName>
    <definedName name="PRINT_AREA_MI" localSheetId="3">#REF!</definedName>
    <definedName name="PRINT_AREA_MI">#REF!</definedName>
    <definedName name="PRINT_TITLES_MI" localSheetId="2">#REF!</definedName>
    <definedName name="PRINT_TITLES_MI" localSheetId="3">#REF!</definedName>
    <definedName name="PRINT_TITLES_MI">#REF!</definedName>
    <definedName name="PROMEDIO" localSheetId="2">#REF!</definedName>
    <definedName name="PROMEDIO" localSheetId="3">#REF!</definedName>
    <definedName name="PROMEDIO">#REF!</definedName>
    <definedName name="PROP" localSheetId="2">#REF!</definedName>
    <definedName name="PROP">#REF!</definedName>
    <definedName name="PROY" localSheetId="2">#REF!</definedName>
    <definedName name="PROY" localSheetId="0">'[16]ANÁLISIS DE COSTO EDIFICIOS'!#REF!</definedName>
    <definedName name="PROY">#REF!</definedName>
    <definedName name="Proyecto" localSheetId="2">#REF!</definedName>
    <definedName name="PROYECTO" localSheetId="0">'[46]ANALISIS PARTIDAS CARRET.'!#REF!</definedName>
    <definedName name="Proyecto" localSheetId="3">#REF!</definedName>
    <definedName name="Proyecto">#REF!</definedName>
    <definedName name="PROYECTO__RECONSTRUCCION_CARRETARA_SAN_CRISTOBAL_VILLA_ALTAGRACIA__HATO_DAMAS_EL_BADEN" localSheetId="2">Todas las Hojas !$A$1:$G$3</definedName>
    <definedName name="PROYECTO__RECONSTRUCCION_CARRETARA_SAN_CRISTOBAL_VILLA_ALTAGRACIA__HATO_DAMAS_EL_BADEN" localSheetId="3">Todas las Hojas !$A$1:$G$3</definedName>
    <definedName name="PROYECTO__RECONSTRUCCION_CARRETARA_SAN_CRISTOBAL_VILLA_ALTAGRACIA__HATO_DAMAS_EL_BADEN">Todas las Hojas !$A$1:$G$3</definedName>
    <definedName name="prticos" localSheetId="2">[88]peso!#REF!</definedName>
    <definedName name="prticos" localSheetId="3">[88]peso!#REF!</definedName>
    <definedName name="prticos">[88]peso!#REF!</definedName>
    <definedName name="prticos_2">#N/A</definedName>
    <definedName name="prticos_3">#N/A</definedName>
    <definedName name="Prueba_en_Compactación_con_equipo" localSheetId="2">[9]Insumos!#REF!</definedName>
    <definedName name="Prueba_en_Compactación_con_equipo" localSheetId="3">[9]Insumos!#REF!</definedName>
    <definedName name="Prueba_en_Compactación_con_equipo">[9]Insumos!#REF!</definedName>
    <definedName name="PSILICOOLCRI" localSheetId="2">#REF!</definedName>
    <definedName name="PSILICOOLCRI" localSheetId="3">#REF!</definedName>
    <definedName name="PSILICOOLCRI">#REF!</definedName>
    <definedName name="PSOLDADURA" localSheetId="2">#REF!</definedName>
    <definedName name="PSOLDADURA" localSheetId="3">#REF!</definedName>
    <definedName name="PSOLDADURA">#REF!</definedName>
    <definedName name="PSTYROF2X4X1" localSheetId="2">#REF!</definedName>
    <definedName name="PSTYROF2X4X1" localSheetId="3">#REF!</definedName>
    <definedName name="PSTYROF2X4X1">#REF!</definedName>
    <definedName name="PTABLETAAMARILLA" localSheetId="2">#REF!</definedName>
    <definedName name="PTABLETAAMARILLA" localSheetId="3">#REF!</definedName>
    <definedName name="PTABLETAAMARILLA">#REF!</definedName>
    <definedName name="PTABLETAGRIS" localSheetId="2">#REF!</definedName>
    <definedName name="PTABLETAGRIS" localSheetId="3">#REF!</definedName>
    <definedName name="PTABLETAGRIS">#REF!</definedName>
    <definedName name="PTABLETAQUEMADA" localSheetId="2">#REF!</definedName>
    <definedName name="PTABLETAQUEMADA" localSheetId="3">#REF!</definedName>
    <definedName name="PTABLETAQUEMADA">#REF!</definedName>
    <definedName name="PTABLETAROJA" localSheetId="2">#REF!</definedName>
    <definedName name="PTABLETAROJA" localSheetId="3">#REF!</definedName>
    <definedName name="PTABLETAROJA">#REF!</definedName>
    <definedName name="PTAFRANCAOBA" localSheetId="2">#REF!</definedName>
    <definedName name="PTAFRANCAOBA" localSheetId="3">#REF!</definedName>
    <definedName name="PTAFRANCAOBA">#REF!</definedName>
    <definedName name="PTAFRANCAOBAM2" localSheetId="2">#REF!</definedName>
    <definedName name="PTAFRANCAOBAM2" localSheetId="3">#REF!</definedName>
    <definedName name="PTAFRANCAOBAM2">#REF!</definedName>
    <definedName name="PTAFRANROBLE" localSheetId="2">#REF!</definedName>
    <definedName name="PTAFRANROBLE">#REF!</definedName>
    <definedName name="PTAPAC24INTPVC" localSheetId="2">#REF!</definedName>
    <definedName name="PTAPAC24INTPVC" localSheetId="3">#REF!</definedName>
    <definedName name="PTAPAC24INTPVC">#REF!</definedName>
    <definedName name="PTAPAC24MET" localSheetId="2">#REF!</definedName>
    <definedName name="PTAPAC24MET" localSheetId="3">#REF!</definedName>
    <definedName name="PTAPAC24MET">#REF!</definedName>
    <definedName name="PTAPAC24TCMET" localSheetId="2">#REF!</definedName>
    <definedName name="PTAPAC24TCMET" localSheetId="3">#REF!</definedName>
    <definedName name="PTAPAC24TCMET">#REF!</definedName>
    <definedName name="PTAPAC24TCPVC" localSheetId="2">#REF!</definedName>
    <definedName name="PTAPAC24TCPVC" localSheetId="3">#REF!</definedName>
    <definedName name="PTAPAC24TCPVC">#REF!</definedName>
    <definedName name="PTAPANCORCAOBA" localSheetId="2">#REF!</definedName>
    <definedName name="PTAPANCORCAOBA" localSheetId="3">#REF!</definedName>
    <definedName name="PTAPANCORCAOBA">#REF!</definedName>
    <definedName name="PTAPANCORCAOBA2.3X8.4" localSheetId="2">#REF!</definedName>
    <definedName name="PTAPANCORCAOBA2.3X8.4" localSheetId="3">#REF!</definedName>
    <definedName name="PTAPANCORCAOBA2.3X8.4">#REF!</definedName>
    <definedName name="PTAPANCORCAOBA3X8.4" localSheetId="2">#REF!</definedName>
    <definedName name="PTAPANCORCAOBA3X8.4" localSheetId="3">#REF!</definedName>
    <definedName name="PTAPANCORCAOBA3X8.4">#REF!</definedName>
    <definedName name="PTAPANCORCAOBAM2" localSheetId="2">#REF!</definedName>
    <definedName name="PTAPANCORCAOBAM2" localSheetId="3">#REF!</definedName>
    <definedName name="PTAPANCORCAOBAM2">#REF!</definedName>
    <definedName name="PTAPANCORPINO" localSheetId="2">#REF!</definedName>
    <definedName name="PTAPANCORPINO" localSheetId="3">#REF!</definedName>
    <definedName name="PTAPANCORPINO">#REF!</definedName>
    <definedName name="PTAPANCORPINOM2" localSheetId="2">#REF!</definedName>
    <definedName name="PTAPANCORPINOM2" localSheetId="3">#REF!</definedName>
    <definedName name="PTAPANCORPINOM2">#REF!</definedName>
    <definedName name="PTAPANCORROBLE" localSheetId="2">#REF!</definedName>
    <definedName name="PTAPANCORROBLE">#REF!</definedName>
    <definedName name="PTAPANESPCAOBA" localSheetId="2">#REF!</definedName>
    <definedName name="PTAPANESPCAOBA" localSheetId="3">#REF!</definedName>
    <definedName name="PTAPANESPCAOBA">#REF!</definedName>
    <definedName name="PTAPANESPCAOBAM2" localSheetId="2">#REF!</definedName>
    <definedName name="PTAPANESPCAOBAM2" localSheetId="3">#REF!</definedName>
    <definedName name="PTAPANESPCAOBAM2">#REF!</definedName>
    <definedName name="PTAPANESPROBLE" localSheetId="2">#REF!</definedName>
    <definedName name="PTAPANESPROBLE">#REF!</definedName>
    <definedName name="PTAPANVAIVENCAOBA" localSheetId="2">#REF!</definedName>
    <definedName name="PTAPANVAIVENCAOBA" localSheetId="3">#REF!</definedName>
    <definedName name="PTAPANVAIVENCAOBA">#REF!</definedName>
    <definedName name="PTAPANVAIVENCAOBAM2" localSheetId="2">#REF!</definedName>
    <definedName name="PTAPANVAIVENCAOBAM2" localSheetId="3">#REF!</definedName>
    <definedName name="PTAPANVAIVENCAOBAM2">#REF!</definedName>
    <definedName name="PTAPANVAIVENROBLE" localSheetId="2">#REF!</definedName>
    <definedName name="PTAPANVAIVENROBLE">#REF!</definedName>
    <definedName name="PTAPLY" localSheetId="2">#REF!</definedName>
    <definedName name="PTAPLY" localSheetId="3">#REF!</definedName>
    <definedName name="PTAPLY">#REF!</definedName>
    <definedName name="PTAPLYM2" localSheetId="2">#REF!</definedName>
    <definedName name="PTAPLYM2" localSheetId="3">#REF!</definedName>
    <definedName name="PTAPLYM2">#REF!</definedName>
    <definedName name="PTEJA16" localSheetId="2">#REF!</definedName>
    <definedName name="PTEJA16" localSheetId="3">#REF!</definedName>
    <definedName name="PTEJA16">#REF!</definedName>
    <definedName name="PTEJA16ESP" localSheetId="2">#REF!</definedName>
    <definedName name="PTEJA16ESP" localSheetId="3">#REF!</definedName>
    <definedName name="PTEJA16ESP">#REF!</definedName>
    <definedName name="PTEJA18" localSheetId="2">#REF!</definedName>
    <definedName name="PTEJA18" localSheetId="3">#REF!</definedName>
    <definedName name="PTEJA18">#REF!</definedName>
    <definedName name="PTEJA18ESP" localSheetId="2">#REF!</definedName>
    <definedName name="PTEJA18ESP" localSheetId="3">#REF!</definedName>
    <definedName name="PTEJA18ESP">#REF!</definedName>
    <definedName name="PTEJATIPOS" localSheetId="2">#REF!</definedName>
    <definedName name="PTEJATIPOS" localSheetId="3">#REF!</definedName>
    <definedName name="PTEJATIPOS">#REF!</definedName>
    <definedName name="PTERM114" localSheetId="2">#REF!</definedName>
    <definedName name="PTERM114" localSheetId="3">#REF!</definedName>
    <definedName name="PTERM114">#REF!</definedName>
    <definedName name="pti" localSheetId="2">#REF!</definedName>
    <definedName name="pti" localSheetId="3">#REF!</definedName>
    <definedName name="pti">#REF!</definedName>
    <definedName name="ptii" localSheetId="2">#REF!</definedName>
    <definedName name="ptii" localSheetId="3">#REF!</definedName>
    <definedName name="ptii">#REF!</definedName>
    <definedName name="ptiii" localSheetId="2">#REF!</definedName>
    <definedName name="ptiii" localSheetId="3">#REF!</definedName>
    <definedName name="ptiii">#REF!</definedName>
    <definedName name="ptiiii" localSheetId="2">#REF!</definedName>
    <definedName name="ptiiii" localSheetId="3">#REF!</definedName>
    <definedName name="ptiiii">#REF!</definedName>
    <definedName name="PTIMBRECORRIENTE" localSheetId="2">#REF!</definedName>
    <definedName name="PTIMBRECORRIENTE" localSheetId="3">#REF!</definedName>
    <definedName name="PTIMBRECORRIENTE">#REF!</definedName>
    <definedName name="PTINA" localSheetId="2">#REF!</definedName>
    <definedName name="PTINA" localSheetId="3">#REF!</definedName>
    <definedName name="PTINA">#REF!</definedName>
    <definedName name="PTOREXAASB" localSheetId="2">#REF!</definedName>
    <definedName name="PTOREXAASB" localSheetId="3">#REF!</definedName>
    <definedName name="PTOREXAASB">#REF!</definedName>
    <definedName name="PTPACISAL2424" localSheetId="2">#REF!</definedName>
    <definedName name="PTPACISAL2424" localSheetId="3">#REF!</definedName>
    <definedName name="PTPACISAL2424">#REF!</definedName>
    <definedName name="PTUBOHG112X15" localSheetId="2">#REF!</definedName>
    <definedName name="PTUBOHG112X15" localSheetId="3">#REF!</definedName>
    <definedName name="PTUBOHG112X15">#REF!</definedName>
    <definedName name="PTUBOHG114X20" localSheetId="2">#REF!</definedName>
    <definedName name="PTUBOHG114X20" localSheetId="3">#REF!</definedName>
    <definedName name="PTUBOHG114X20">#REF!</definedName>
    <definedName name="PU" localSheetId="2">#REF!</definedName>
    <definedName name="PU" localSheetId="3">#REF!</definedName>
    <definedName name="PU">#REF!</definedName>
    <definedName name="PU_2">"$#REF!.$E$1:$E$65534"</definedName>
    <definedName name="PU_3">"$#REF!.$E$1:$E$65534"</definedName>
    <definedName name="pu1_2">"$#REF!.$E$1:$E$65534"</definedName>
    <definedName name="pu1_3">"$#REF!.$E$1:$E$65534"</definedName>
    <definedName name="PU6_2">"$#REF!.$E$1:$E$65534"</definedName>
    <definedName name="PU6_3">"$#REF!.$E$1:$E$65534"</definedName>
    <definedName name="PUABIHO">[37]Mat!$D$160</definedName>
    <definedName name="PUACERASHORMIGON" localSheetId="2">#REF!</definedName>
    <definedName name="PUACERASHORMIGON" localSheetId="3">#REF!</definedName>
    <definedName name="PUACERASHORMIGON">#REF!</definedName>
    <definedName name="PUACERASHORMIGON_2">#N/A</definedName>
    <definedName name="puacero" localSheetId="2">#REF!</definedName>
    <definedName name="puacero" localSheetId="3">#REF!</definedName>
    <definedName name="puacero">#REF!</definedName>
    <definedName name="PUACERO_1_2_GRADO40" localSheetId="2">#REF!</definedName>
    <definedName name="PUACERO_1_2_GRADO40" localSheetId="3">#REF!</definedName>
    <definedName name="PUACERO_1_2_GRADO40">#REF!</definedName>
    <definedName name="PUACERO_1_2_GRADO40_2">#N/A</definedName>
    <definedName name="PUACERO_1_4_GRADO40" localSheetId="2">#REF!</definedName>
    <definedName name="PUACERO_1_4_GRADO40" localSheetId="3">#REF!</definedName>
    <definedName name="PUACERO_1_4_GRADO40">#REF!</definedName>
    <definedName name="PUACERO_1_4_GRADO40_2">#N/A</definedName>
    <definedName name="PUACERO_1_GRADO40" localSheetId="2">#REF!</definedName>
    <definedName name="PUACERO_1_GRADO40" localSheetId="3">#REF!</definedName>
    <definedName name="PUACERO_1_GRADO40">#REF!</definedName>
    <definedName name="PUACERO_1_GRADO40_2">#N/A</definedName>
    <definedName name="PUACERO_3_4_GRADO40" localSheetId="2">#REF!</definedName>
    <definedName name="PUACERO_3_4_GRADO40" localSheetId="3">#REF!</definedName>
    <definedName name="PUACERO_3_4_GRADO40">#REF!</definedName>
    <definedName name="PUACERO_3_4_GRADO40_2">#N/A</definedName>
    <definedName name="PUACERO_3_8_GRADO40" localSheetId="2">#REF!</definedName>
    <definedName name="PUACERO_3_8_GRADO40" localSheetId="3">#REF!</definedName>
    <definedName name="PUACERO_3_8_GRADO40">#REF!</definedName>
    <definedName name="PUACERO_3_8_GRADO40_2">#N/A</definedName>
    <definedName name="PUADOQUINCLASICOGRIS_10X20X20" localSheetId="2">#REF!</definedName>
    <definedName name="PUADOQUINCLASICOGRIS_10X20X20" localSheetId="3">#REF!</definedName>
    <definedName name="PUADOQUINCLASICOGRIS_10X20X20">#REF!</definedName>
    <definedName name="PUADOQUINCLASICOGRIS_10X20X20_2">#N/A</definedName>
    <definedName name="PUBAÑO">[37]Mat!$D$163</definedName>
    <definedName name="pubaranda" localSheetId="2">#REF!</definedName>
    <definedName name="pubaranda" localSheetId="3">#REF!</definedName>
    <definedName name="pubaranda">#REF!</definedName>
    <definedName name="pubaranda_2">#N/A</definedName>
    <definedName name="pubaranda_3">#N/A</definedName>
    <definedName name="PUBLOQUES_4_ACERO_0.80" localSheetId="2">#REF!</definedName>
    <definedName name="PUBLOQUES_4_ACERO_0.80" localSheetId="3">#REF!</definedName>
    <definedName name="PUBLOQUES_4_ACERO_0.80">#REF!</definedName>
    <definedName name="PUBLOQUES_4_ACERO_0.80_2">#N/A</definedName>
    <definedName name="PUBLOQUES_6_ACERO_0.80" localSheetId="2">#REF!</definedName>
    <definedName name="PUBLOQUES_6_ACERO_0.80" localSheetId="3">#REF!</definedName>
    <definedName name="PUBLOQUES_6_ACERO_0.80">#REF!</definedName>
    <definedName name="PUBLOQUES_6_ACERO_0.80_2">#N/A</definedName>
    <definedName name="PUBLOQUES_8_ACERO_0.80" localSheetId="2">#REF!</definedName>
    <definedName name="PUBLOQUES_8_ACERO_0.80" localSheetId="3">#REF!</definedName>
    <definedName name="PUBLOQUES_8_ACERO_0.80">#REF!</definedName>
    <definedName name="PUBLOQUES_8_ACERO_0.80_2">#N/A</definedName>
    <definedName name="PUBLOQUES_8_ACERO_0.80_HOYOSLLENOS" localSheetId="2">#REF!</definedName>
    <definedName name="PUBLOQUES_8_ACERO_0.80_HOYOSLLENOS" localSheetId="3">#REF!</definedName>
    <definedName name="PUBLOQUES_8_ACERO_0.80_HOYOSLLENOS">#REF!</definedName>
    <definedName name="PUBLOQUES_8_ACERO_0.80_HOYOSLLENOS_2">#N/A</definedName>
    <definedName name="PUBLOQUESDE_8_ACERO_A_0.40_HOYOSLLENOS" localSheetId="2">#REF!</definedName>
    <definedName name="PUBLOQUESDE_8_ACERO_A_0.40_HOYOSLLENOS" localSheetId="3">#REF!</definedName>
    <definedName name="PUBLOQUESDE_8_ACERO_A_0.40_HOYOSLLENOS">#REF!</definedName>
    <definedName name="PUBLOQUESDE_8_ACERO_A_0.40_HOYOSLLENOS_2">#N/A</definedName>
    <definedName name="pucabezales" localSheetId="2">#REF!</definedName>
    <definedName name="pucabezales" localSheetId="3">#REF!</definedName>
    <definedName name="pucabezales">#REF!</definedName>
    <definedName name="PUCALICHE" localSheetId="2">#REF!</definedName>
    <definedName name="PUCALICHE" localSheetId="3">#REF!</definedName>
    <definedName name="PUCALICHE">#REF!</definedName>
    <definedName name="PUCALICHE_2">#N/A</definedName>
    <definedName name="PUCAMARAINSPECCION" localSheetId="2">#REF!</definedName>
    <definedName name="PUCAMARAINSPECCION" localSheetId="3">#REF!</definedName>
    <definedName name="PUCAMARAINSPECCION">#REF!</definedName>
    <definedName name="PUCAMARAINSPECCION_2">#N/A</definedName>
    <definedName name="PUCANTOS" localSheetId="2">#REF!</definedName>
    <definedName name="PUCANTOS" localSheetId="3">#REF!</definedName>
    <definedName name="PUCANTOS">#REF!</definedName>
    <definedName name="PUCANTOS_2">#N/A</definedName>
    <definedName name="PUCARETEO" localSheetId="2">#REF!</definedName>
    <definedName name="PUCARETEO" localSheetId="3">#REF!</definedName>
    <definedName name="PUCARETEO">#REF!</definedName>
    <definedName name="PUCARETEO_2">#N/A</definedName>
    <definedName name="pucastingbed" localSheetId="2">#REF!</definedName>
    <definedName name="pucastingbed" localSheetId="3">#REF!</definedName>
    <definedName name="pucastingbed">#REF!</definedName>
    <definedName name="PUCEMENTO" localSheetId="2">#REF!</definedName>
    <definedName name="PUCEMENTO" localSheetId="3">#REF!</definedName>
    <definedName name="PUCEMENTO">#REF!</definedName>
    <definedName name="PUCERAMICA15X15PARED" localSheetId="2">'[9]Análisis de Precios'!#REF!</definedName>
    <definedName name="PUCERAMICA15X15PARED" localSheetId="3">'[9]Análisis de Precios'!#REF!</definedName>
    <definedName name="PUCERAMICA15X15PARED">'[9]Análisis de Precios'!#REF!</definedName>
    <definedName name="PUCERAMICA30X30PARED" localSheetId="2">#REF!</definedName>
    <definedName name="PUCERAMICA30X30PARED" localSheetId="3">#REF!</definedName>
    <definedName name="PUCERAMICA30X30PARED">#REF!</definedName>
    <definedName name="PUCERAMICA30X30PARED_2">#N/A</definedName>
    <definedName name="PUCERAMICAITALIANAPARED" localSheetId="2">#REF!</definedName>
    <definedName name="PUCERAMICAITALIANAPARED" localSheetId="3">#REF!</definedName>
    <definedName name="PUCERAMICAITALIANAPARED">#REF!</definedName>
    <definedName name="PUCERAMICAITALIANAPARED_2">#N/A</definedName>
    <definedName name="PUCISTERNA" localSheetId="2">'[9]Análisis de Precios'!#REF!</definedName>
    <definedName name="PUCISTERNA" localSheetId="3">'[9]Análisis de Precios'!#REF!</definedName>
    <definedName name="PUCISTERNA">'[9]Análisis de Precios'!#REF!</definedName>
    <definedName name="PUCOLUMNAS_C1">'[28]Análisis de Precios'!$F$210</definedName>
    <definedName name="PUCOLUMNAS_C10" localSheetId="2">'[9]Análisis de Precios'!#REF!</definedName>
    <definedName name="PUCOLUMNAS_C10" localSheetId="3">'[9]Análisis de Precios'!#REF!</definedName>
    <definedName name="PUCOLUMNAS_C10">'[9]Análisis de Precios'!#REF!</definedName>
    <definedName name="PUCOLUMNAS_C11" localSheetId="2">'[9]Análisis de Precios'!#REF!</definedName>
    <definedName name="PUCOLUMNAS_C11" localSheetId="3">'[9]Análisis de Precios'!#REF!</definedName>
    <definedName name="PUCOLUMNAS_C11">'[9]Análisis de Precios'!#REF!</definedName>
    <definedName name="PUCOLUMNAS_C12" localSheetId="2">'[9]Análisis de Precios'!#REF!</definedName>
    <definedName name="PUCOLUMNAS_C12" localSheetId="3">'[9]Análisis de Precios'!#REF!</definedName>
    <definedName name="PUCOLUMNAS_C12">'[9]Análisis de Precios'!#REF!</definedName>
    <definedName name="PUCOLUMNAS_C2" localSheetId="2">#REF!</definedName>
    <definedName name="PUCOLUMNAS_C2" localSheetId="3">#REF!</definedName>
    <definedName name="PUCOLUMNAS_C2">#REF!</definedName>
    <definedName name="PUCOLUMNAS_C2_2">#N/A</definedName>
    <definedName name="PUCOLUMNAS_C3" localSheetId="2">#REF!</definedName>
    <definedName name="PUCOLUMNAS_C3" localSheetId="3">#REF!</definedName>
    <definedName name="PUCOLUMNAS_C3">#REF!</definedName>
    <definedName name="PUCOLUMNAS_C3_2">#N/A</definedName>
    <definedName name="PUCOLUMNAS_C4" localSheetId="2">#REF!</definedName>
    <definedName name="PUCOLUMNAS_C4" localSheetId="3">#REF!</definedName>
    <definedName name="PUCOLUMNAS_C4">#REF!</definedName>
    <definedName name="PUCOLUMNAS_C4_2">#N/A</definedName>
    <definedName name="PUCOLUMNAS_C9" localSheetId="2">'[9]Análisis de Precios'!#REF!</definedName>
    <definedName name="PUCOLUMNAS_C9" localSheetId="3">'[9]Análisis de Precios'!#REF!</definedName>
    <definedName name="PUCOLUMNAS_C9">'[9]Análisis de Precios'!#REF!</definedName>
    <definedName name="PUCOLUMNAS_CC" localSheetId="2">#REF!</definedName>
    <definedName name="PUCOLUMNAS_CC" localSheetId="3">#REF!</definedName>
    <definedName name="PUCOLUMNAS_CC">#REF!</definedName>
    <definedName name="PUCOLUMNAS_CC_2">#N/A</definedName>
    <definedName name="PUCOLUMNAS_CC1" localSheetId="2">#REF!</definedName>
    <definedName name="PUCOLUMNAS_CC1" localSheetId="3">#REF!</definedName>
    <definedName name="PUCOLUMNAS_CC1">#REF!</definedName>
    <definedName name="PUCOLUMNAS_CC1_2">#N/A</definedName>
    <definedName name="PUCOLUMNASASCENSOR" localSheetId="2">#REF!</definedName>
    <definedName name="PUCOLUMNASASCENSOR" localSheetId="3">#REF!</definedName>
    <definedName name="PUCOLUMNASASCENSOR">#REF!</definedName>
    <definedName name="PUCOLUMNASASCENSOR_2">#N/A</definedName>
    <definedName name="PUCONTEN" localSheetId="2">'[9]Análisis de Precios'!#REF!</definedName>
    <definedName name="PUCONTEN" localSheetId="3">'[9]Análisis de Precios'!#REF!</definedName>
    <definedName name="PUCONTEN">'[9]Análisis de Precios'!#REF!</definedName>
    <definedName name="PUDINTEL_10X20" localSheetId="2">#REF!</definedName>
    <definedName name="PUDINTEL_10X20" localSheetId="3">#REF!</definedName>
    <definedName name="PUDINTEL_10X20">#REF!</definedName>
    <definedName name="PUDINTEL_10X20_2">#N/A</definedName>
    <definedName name="PUDINTEL_15X40" localSheetId="2">#REF!</definedName>
    <definedName name="PUDINTEL_15X40" localSheetId="3">#REF!</definedName>
    <definedName name="PUDINTEL_15X40">#REF!</definedName>
    <definedName name="PUDINTEL_15X40_2">#N/A</definedName>
    <definedName name="PUDINTEL_20X40" localSheetId="2">#REF!</definedName>
    <definedName name="PUDINTEL_20X40" localSheetId="3">#REF!</definedName>
    <definedName name="PUDINTEL_20X40">#REF!</definedName>
    <definedName name="PUDINTEL_20X40_2">#N/A</definedName>
    <definedName name="Puerta_Corred._Alum__Anod._Bce._Vid._Mart._Nor." localSheetId="2">[9]Insumos!#REF!</definedName>
    <definedName name="Puerta_Corred._Alum__Anod._Bce._Vid._Mart._Nor." localSheetId="3">[9]Insumos!#REF!</definedName>
    <definedName name="Puerta_Corred._Alum__Anod._Bce._Vid._Mart._Nor.">[9]Insumos!#REF!</definedName>
    <definedName name="Puerta_Corred._Alum__Anod._Bce._Vid._Transp." localSheetId="2">[9]Insumos!#REF!</definedName>
    <definedName name="Puerta_Corred._Alum__Anod._Bce._Vid._Transp." localSheetId="3">[9]Insumos!#REF!</definedName>
    <definedName name="Puerta_Corred._Alum__Anod._Bce._Vid._Transp.">[9]Insumos!#REF!</definedName>
    <definedName name="Puerta_Corred._Alum__Anod._Nor._Vid._Bce._Liso" localSheetId="2">[9]Insumos!#REF!</definedName>
    <definedName name="Puerta_Corred._Alum__Anod._Nor._Vid._Bce._Liso" localSheetId="3">[9]Insumos!#REF!</definedName>
    <definedName name="Puerta_Corred._Alum__Anod._Nor._Vid._Bce._Liso">[9]Insumos!#REF!</definedName>
    <definedName name="Puerta_Corred._Alum__Anod._Nor._Vid._Bce._Mart." localSheetId="2">[9]Insumos!#REF!</definedName>
    <definedName name="Puerta_Corred._Alum__Anod._Nor._Vid._Bce._Mart." localSheetId="3">[9]Insumos!#REF!</definedName>
    <definedName name="Puerta_Corred._Alum__Anod._Nor._Vid._Bce._Mart.">[9]Insumos!#REF!</definedName>
    <definedName name="Puerta_Corred._Alum__Anod._Nor._Vid._Transp." localSheetId="2">[9]Insumos!#REF!</definedName>
    <definedName name="Puerta_Corred._Alum__Anod._Nor._Vid._Transp." localSheetId="3">[9]Insumos!#REF!</definedName>
    <definedName name="Puerta_Corred._Alum__Anod._Nor._Vid._Transp.">[9]Insumos!#REF!</definedName>
    <definedName name="Puerta_corrediza___BCE._VID._TRANSP." localSheetId="2">[9]Insumos!#REF!</definedName>
    <definedName name="Puerta_corrediza___BCE._VID._TRANSP." localSheetId="3">[9]Insumos!#REF!</definedName>
    <definedName name="Puerta_corrediza___BCE._VID._TRANSP.">[9]Insumos!#REF!</definedName>
    <definedName name="Puerta_corrediza___BCE._VID._TRANSP._LISO" localSheetId="2">[9]Insumos!#REF!</definedName>
    <definedName name="Puerta_corrediza___BCE._VID._TRANSP._LISO" localSheetId="3">[9]Insumos!#REF!</definedName>
    <definedName name="Puerta_corrediza___BCE._VID._TRANSP._LISO">[9]Insumos!#REF!</definedName>
    <definedName name="Puerta_de_Pino_Apanelada" localSheetId="2">[9]Insumos!#REF!</definedName>
    <definedName name="Puerta_de_Pino_Apanelada" localSheetId="3">[9]Insumos!#REF!</definedName>
    <definedName name="Puerta_de_Pino_Apanelada">[9]Insumos!#REF!</definedName>
    <definedName name="PUERTA_PANEL_PINO" localSheetId="2">#REF!</definedName>
    <definedName name="PUERTA_PANEL_PINO">#REF!</definedName>
    <definedName name="Puerta_Pino_Americano_Tratado" localSheetId="2">[9]Insumos!#REF!</definedName>
    <definedName name="Puerta_Pino_Americano_Tratado" localSheetId="3">[9]Insumos!#REF!</definedName>
    <definedName name="Puerta_Pino_Americano_Tratado">[9]Insumos!#REF!</definedName>
    <definedName name="PUERTA_PLYWOOD" localSheetId="2">#REF!</definedName>
    <definedName name="PUERTA_PLYWOOD">#REF!</definedName>
    <definedName name="PUERTACA" localSheetId="2">#REF!</definedName>
    <definedName name="PUERTACA" localSheetId="3">#REF!</definedName>
    <definedName name="PUERTACA">#REF!</definedName>
    <definedName name="PUERTACAESP" localSheetId="2">#REF!</definedName>
    <definedName name="PUERTACAESP" localSheetId="3">#REF!</definedName>
    <definedName name="PUERTACAESP">#REF!</definedName>
    <definedName name="PUERTACAFRAN" localSheetId="2">#REF!</definedName>
    <definedName name="PUERTACAFRAN" localSheetId="3">#REF!</definedName>
    <definedName name="PUERTACAFRAN">#REF!</definedName>
    <definedName name="PUERTAPERF1X1YMALLA1CONTRA" localSheetId="2">#REF!</definedName>
    <definedName name="PUERTAPERF1X1YMALLA1CONTRA" localSheetId="3">#REF!</definedName>
    <definedName name="PUERTAPERF1X1YMALLA1CONTRA">#REF!</definedName>
    <definedName name="PUERTAPI" localSheetId="2">#REF!</definedName>
    <definedName name="PUERTAPI" localSheetId="3">#REF!</definedName>
    <definedName name="PUERTAPI">#REF!</definedName>
    <definedName name="PUERTAPI802102PAN" localSheetId="2">#REF!</definedName>
    <definedName name="PUERTAPI802102PAN" localSheetId="3">#REF!</definedName>
    <definedName name="PUERTAPI802102PAN">#REF!</definedName>
    <definedName name="PUERTAPI8021046PAN" localSheetId="2">#REF!</definedName>
    <definedName name="PUERTAPI8021046PAN" localSheetId="3">#REF!</definedName>
    <definedName name="PUERTAPI8021046PAN">#REF!</definedName>
    <definedName name="PUERTAPLE86210CRIS" localSheetId="2">#REF!</definedName>
    <definedName name="PUERTAPLE86210CRIS" localSheetId="3">#REF!</definedName>
    <definedName name="PUERTAPLE86210CRIS">#REF!</definedName>
    <definedName name="PUERTAPLY" localSheetId="2">#REF!</definedName>
    <definedName name="PUERTAPLY" localSheetId="3">#REF!</definedName>
    <definedName name="PUERTAPLY">#REF!</definedName>
    <definedName name="Puertas_de_Pino_T_Francesa" localSheetId="2">[9]Insumos!#REF!</definedName>
    <definedName name="Puertas_de_Pino_T_Francesa" localSheetId="3">[9]Insumos!#REF!</definedName>
    <definedName name="Puertas_de_Pino_T_Francesa">[9]Insumos!#REF!</definedName>
    <definedName name="Puertas_de_Plywood" localSheetId="2">[9]Insumos!#REF!</definedName>
    <definedName name="Puertas_de_Plywood" localSheetId="3">[9]Insumos!#REF!</definedName>
    <definedName name="Puertas_de_Plywood">[9]Insumos!#REF!</definedName>
    <definedName name="Puertas_de_Plywood_3_16" localSheetId="2">[9]Insumos!#REF!</definedName>
    <definedName name="Puertas_de_Plywood_3_16" localSheetId="3">[9]Insumos!#REF!</definedName>
    <definedName name="Puertas_de_Plywood_3_16">[9]Insumos!#REF!</definedName>
    <definedName name="Puertas_Pino_Apanelada" localSheetId="2">[9]Insumos!#REF!</definedName>
    <definedName name="Puertas_Pino_Apanelada" localSheetId="3">[9]Insumos!#REF!</definedName>
    <definedName name="Puertas_Pino_Apanelada">[9]Insumos!#REF!</definedName>
    <definedName name="PUFINOTECHOINCLINADO" localSheetId="2">#REF!</definedName>
    <definedName name="PUFINOTECHOINCLINADO" localSheetId="3">#REF!</definedName>
    <definedName name="PUFINOTECHOINCLINADO">#REF!</definedName>
    <definedName name="PUFINOTECHOINCLINADO_2">#N/A</definedName>
    <definedName name="PUFINOTECHOPLANO" localSheetId="2">#REF!</definedName>
    <definedName name="PUFINOTECHOPLANO" localSheetId="3">#REF!</definedName>
    <definedName name="PUFINOTECHOPLANO">#REF!</definedName>
    <definedName name="PUFINOTECHOPLANO_2">#N/A</definedName>
    <definedName name="PUGOTEROSCOLGANTES" localSheetId="2">#REF!</definedName>
    <definedName name="PUGOTEROSCOLGANTES" localSheetId="3">#REF!</definedName>
    <definedName name="PUGOTEROSCOLGANTES">#REF!</definedName>
    <definedName name="PUGOTEROSCOLGANTES_2">#N/A</definedName>
    <definedName name="PUHORMIGON_1_2_4" localSheetId="2">#REF!</definedName>
    <definedName name="PUHORMIGON_1_2_4" localSheetId="3">#REF!</definedName>
    <definedName name="PUHORMIGON_1_2_4">#REF!</definedName>
    <definedName name="PUHORMIGON_1_2_4_2">#N/A</definedName>
    <definedName name="PUHORMIGON1_3_5" localSheetId="2">#REF!</definedName>
    <definedName name="PUHORMIGON1_3_5" localSheetId="3">#REF!</definedName>
    <definedName name="PUHORMIGON1_3_5">#REF!</definedName>
    <definedName name="PUHORMIGON1_3_5_2">#N/A</definedName>
    <definedName name="puhormigon280" localSheetId="2">#REF!</definedName>
    <definedName name="puhormigon280" localSheetId="3">#REF!</definedName>
    <definedName name="puhormigon280">#REF!</definedName>
    <definedName name="PUHORMIGONCICLOPEO" localSheetId="2">#REF!</definedName>
    <definedName name="PUHORMIGONCICLOPEO" localSheetId="3">#REF!</definedName>
    <definedName name="PUHORMIGONCICLOPEO">#REF!</definedName>
    <definedName name="PUHORMIGONCICLOPEO_2">#N/A</definedName>
    <definedName name="PUHORMIGONSIMPLE210" localSheetId="2">#REF!</definedName>
    <definedName name="PUHORMIGONSIMPLE210" localSheetId="3">#REF!</definedName>
    <definedName name="PUHORMIGONSIMPLE210">#REF!</definedName>
    <definedName name="PUHORMIGONSIMPLE210_2">#N/A</definedName>
    <definedName name="puinyeccion" localSheetId="2">#REF!</definedName>
    <definedName name="puinyeccion" localSheetId="3">#REF!</definedName>
    <definedName name="puinyeccion">#REF!</definedName>
    <definedName name="PULESC" localSheetId="2">#REF!</definedName>
    <definedName name="PULESC" localSheetId="3">#REF!</definedName>
    <definedName name="PULESC">#REF!</definedName>
    <definedName name="Pulido_y_Brillado____De_Luxe">[28]Insumos!$B$241:$D$241</definedName>
    <definedName name="Pulido_y_Brillado_de_Piso" localSheetId="2">[9]Insumos!#REF!</definedName>
    <definedName name="Pulido_y_Brillado_de_Piso" localSheetId="3">[9]Insumos!#REF!</definedName>
    <definedName name="Pulido_y_Brillado_de_Piso">[9]Insumos!#REF!</definedName>
    <definedName name="PULIDO_Y_BRILLADO_ESCALON" localSheetId="2">#REF!</definedName>
    <definedName name="PULIDO_Y_BRILLADO_ESCALON">#REF!</definedName>
    <definedName name="PULIDOyBRILLADO_TC" localSheetId="2">#REF!</definedName>
    <definedName name="PULIDOyBRILLADO_TC">#REF!</definedName>
    <definedName name="PULISTELOS1_2BAÑOS" localSheetId="2">#REF!</definedName>
    <definedName name="PULISTELOS1_2BAÑOS" localSheetId="3">#REF!</definedName>
    <definedName name="PULISTELOS1_2BAÑOS">#REF!</definedName>
    <definedName name="PULISTELOS1_2BAÑOS_2">#N/A</definedName>
    <definedName name="PULISTELOSBAÑOS" localSheetId="2">#REF!</definedName>
    <definedName name="PULISTELOSBAÑOS" localSheetId="3">#REF!</definedName>
    <definedName name="PULISTELOSBAÑOS">#REF!</definedName>
    <definedName name="PULISTELOSBAÑOS_2">#N/A</definedName>
    <definedName name="PULMES" localSheetId="2">#REF!</definedName>
    <definedName name="PULMES" localSheetId="3">#REF!</definedName>
    <definedName name="PULMES">#REF!</definedName>
    <definedName name="PULOSA" localSheetId="2">#REF!</definedName>
    <definedName name="PULOSA" localSheetId="3">#REF!</definedName>
    <definedName name="PULOSA">#REF!</definedName>
    <definedName name="PULOSA_2">#N/A</definedName>
    <definedName name="pulosaaproche" localSheetId="2">#REF!</definedName>
    <definedName name="pulosaaproche" localSheetId="3">#REF!</definedName>
    <definedName name="pulosaaproche">#REF!</definedName>
    <definedName name="pulosacalzada" localSheetId="2">#REF!</definedName>
    <definedName name="pulosacalzada" localSheetId="3">#REF!</definedName>
    <definedName name="pulosacalzada">#REF!</definedName>
    <definedName name="PULREPPVIEJO" localSheetId="2">#REF!</definedName>
    <definedName name="PULREPPVIEJO" localSheetId="3">#REF!</definedName>
    <definedName name="PULREPPVIEJO">#REF!</definedName>
    <definedName name="PULSUPER" localSheetId="2">#REF!</definedName>
    <definedName name="PULSUPER" localSheetId="3">#REF!</definedName>
    <definedName name="PULSUPER">#REF!</definedName>
    <definedName name="PULYCRISTAL" localSheetId="2">#REF!</definedName>
    <definedName name="PULYCRISTAL" localSheetId="3">#REF!</definedName>
    <definedName name="PULYCRISTAL">#REF!</definedName>
    <definedName name="PULYSAL" localSheetId="2">#REF!</definedName>
    <definedName name="PULYSAL" localSheetId="3">#REF!</definedName>
    <definedName name="PULYSAL">#REF!</definedName>
    <definedName name="PUMADERA" localSheetId="2">#REF!</definedName>
    <definedName name="PUMADERA" localSheetId="3">#REF!</definedName>
    <definedName name="PUMADERA">#REF!</definedName>
    <definedName name="PUMEZCLACALARENAPISOS" localSheetId="2">#REF!</definedName>
    <definedName name="PUMEZCLACALARENAPISOS" localSheetId="3">#REF!</definedName>
    <definedName name="PUMEZCLACALARENAPISOS">#REF!</definedName>
    <definedName name="PUMEZCLACALARENAPISOS_2">#N/A</definedName>
    <definedName name="PUMORTERO1_1" localSheetId="2">'[9]Análisis de Precios'!#REF!</definedName>
    <definedName name="PUMORTERO1_1" localSheetId="3">'[9]Análisis de Precios'!#REF!</definedName>
    <definedName name="PUMORTERO1_1">'[9]Análisis de Precios'!#REF!</definedName>
    <definedName name="PUMORTERO1_10COLOCARPISOS" localSheetId="2">#REF!</definedName>
    <definedName name="PUMORTERO1_10COLOCARPISOS" localSheetId="3">#REF!</definedName>
    <definedName name="PUMORTERO1_10COLOCARPISOS">#REF!</definedName>
    <definedName name="PUMORTERO1_10COLOCARPISOS_2">#N/A</definedName>
    <definedName name="PUMORTERO1_2" localSheetId="2">#REF!</definedName>
    <definedName name="PUMORTERO1_2" localSheetId="3">#REF!</definedName>
    <definedName name="PUMORTERO1_2">#REF!</definedName>
    <definedName name="PUMORTERO1_2_2">#N/A</definedName>
    <definedName name="PUMORTERO1_3" localSheetId="2">#REF!</definedName>
    <definedName name="PUMORTERO1_3" localSheetId="3">#REF!</definedName>
    <definedName name="PUMORTERO1_3">#REF!</definedName>
    <definedName name="PUMORTERO1_3_2">#N/A</definedName>
    <definedName name="PUMORTERO1_4PARAPAÑETE" localSheetId="2">#REF!</definedName>
    <definedName name="PUMORTERO1_4PARAPAÑETE" localSheetId="3">#REF!</definedName>
    <definedName name="PUMORTERO1_4PARAPAÑETE">#REF!</definedName>
    <definedName name="PUMORTERO1_4PARAPAÑETE_2">#N/A</definedName>
    <definedName name="PUMORTERO1_5DE1_3" localSheetId="2">#REF!</definedName>
    <definedName name="PUMORTERO1_5DE1_3" localSheetId="3">#REF!</definedName>
    <definedName name="PUMORTERO1_5DE1_3">#REF!</definedName>
    <definedName name="PUMORTERO1_5DE1_3_2">#N/A</definedName>
    <definedName name="PUMURO_M1" localSheetId="2">#REF!</definedName>
    <definedName name="PUMURO_M1" localSheetId="3">#REF!</definedName>
    <definedName name="PUMURO_M1">#REF!</definedName>
    <definedName name="PUMURO_M1_2">#N/A</definedName>
    <definedName name="PUMURO_M2" localSheetId="2">#REF!</definedName>
    <definedName name="PUMURO_M2" localSheetId="3">#REF!</definedName>
    <definedName name="PUMURO_M2">#REF!</definedName>
    <definedName name="PUMURO_M2_2">#N/A</definedName>
    <definedName name="punewjersey" localSheetId="2">#REF!</definedName>
    <definedName name="punewjersey" localSheetId="3">#REF!</definedName>
    <definedName name="punewjersey">#REF!</definedName>
    <definedName name="PUPAÑETEMAESTREADOEXTERIOR" localSheetId="2">#REF!</definedName>
    <definedName name="PUPAÑETEMAESTREADOEXTERIOR" localSheetId="3">#REF!</definedName>
    <definedName name="PUPAÑETEMAESTREADOEXTERIOR">#REF!</definedName>
    <definedName name="PUPAÑETEMAESTREADOEXTERIOR_2">#N/A</definedName>
    <definedName name="PUPAÑETEMAESTREADOINTERIOR" localSheetId="2">#REF!</definedName>
    <definedName name="PUPAÑETEMAESTREADOINTERIOR" localSheetId="3">#REF!</definedName>
    <definedName name="PUPAÑETEMAESTREADOINTERIOR">#REF!</definedName>
    <definedName name="PUPAÑETEMAESTREADOINTERIOR_2">#N/A</definedName>
    <definedName name="PUPAÑETEPULIDO" localSheetId="2">#REF!</definedName>
    <definedName name="PUPAÑETEPULIDO" localSheetId="3">#REF!</definedName>
    <definedName name="PUPAÑETEPULIDO">#REF!</definedName>
    <definedName name="PUPAÑETEPULIDO_2">#N/A</definedName>
    <definedName name="PUPAÑETETECHO" localSheetId="2">'[9]Análisis de Precios'!#REF!</definedName>
    <definedName name="PUPAÑETETECHO" localSheetId="3">'[9]Análisis de Precios'!#REF!</definedName>
    <definedName name="PUPAÑETETECHO">'[9]Análisis de Precios'!#REF!</definedName>
    <definedName name="PUPINTURAACRILICAEXTERIOR" localSheetId="2">'[9]Análisis de Precios'!#REF!</definedName>
    <definedName name="PUPINTURAACRILICAEXTERIOR" localSheetId="3">'[9]Análisis de Precios'!#REF!</definedName>
    <definedName name="PUPINTURAACRILICAEXTERIOR">'[9]Análisis de Precios'!#REF!</definedName>
    <definedName name="PUPINTURAACRILICAINTERIOR" localSheetId="2">'[9]Análisis de Precios'!#REF!</definedName>
    <definedName name="PUPINTURAACRILICAINTERIOR" localSheetId="3">'[9]Análisis de Precios'!#REF!</definedName>
    <definedName name="PUPINTURAACRILICAINTERIOR">'[9]Análisis de Precios'!#REF!</definedName>
    <definedName name="PUPINTURACAL" localSheetId="2">'[9]Análisis de Precios'!#REF!</definedName>
    <definedName name="PUPINTURACAL" localSheetId="3">'[9]Análisis de Precios'!#REF!</definedName>
    <definedName name="PUPINTURACAL">'[9]Análisis de Precios'!#REF!</definedName>
    <definedName name="PUPINTURAMANTENIMIENTO" localSheetId="2">'[9]Análisis de Precios'!#REF!</definedName>
    <definedName name="PUPINTURAMANTENIMIENTO" localSheetId="3">'[9]Análisis de Precios'!#REF!</definedName>
    <definedName name="PUPINTURAMANTENIMIENTO">'[9]Análisis de Precios'!#REF!</definedName>
    <definedName name="PUPISOCERAMICA_33X33" localSheetId="2">#REF!</definedName>
    <definedName name="PUPISOCERAMICA_33X33" localSheetId="3">#REF!</definedName>
    <definedName name="PUPISOCERAMICA_33X33">#REF!</definedName>
    <definedName name="PUPISOCERAMICA_33X33_2">#N/A</definedName>
    <definedName name="PUPISOCERAMICACRIOLLA20X20" localSheetId="2">'[9]Análisis de Precios'!#REF!</definedName>
    <definedName name="PUPISOCERAMICACRIOLLA20X20" localSheetId="3">'[9]Análisis de Precios'!#REF!</definedName>
    <definedName name="PUPISOCERAMICACRIOLLA20X20">'[9]Análisis de Precios'!#REF!</definedName>
    <definedName name="PUPISOGRANITO_40X40" localSheetId="2">#REF!</definedName>
    <definedName name="PUPISOGRANITO_40X40" localSheetId="3">#REF!</definedName>
    <definedName name="PUPISOGRANITO_40X40">#REF!</definedName>
    <definedName name="PUPISOGRANITO_40X40_2">#N/A</definedName>
    <definedName name="PURAMPAESCALERA" localSheetId="2">#REF!</definedName>
    <definedName name="PURAMPAESCALERA" localSheetId="3">#REF!</definedName>
    <definedName name="PURAMPAESCALERA">#REF!</definedName>
    <definedName name="PURAMPAESCALERA_2">#N/A</definedName>
    <definedName name="PUREPLANTEO" localSheetId="2">#REF!</definedName>
    <definedName name="PUREPLANTEO" localSheetId="3">#REF!</definedName>
    <definedName name="PUREPLANTEO">#REF!</definedName>
    <definedName name="PUREPLANTEO_2">#N/A</definedName>
    <definedName name="PUSEPTICO" localSheetId="2">'[9]Análisis de Precios'!#REF!</definedName>
    <definedName name="PUSEPTICO" localSheetId="3">'[9]Análisis de Precios'!#REF!</definedName>
    <definedName name="PUSEPTICO">'[9]Análisis de Precios'!#REF!</definedName>
    <definedName name="putabletas" localSheetId="2">#REF!</definedName>
    <definedName name="putabletas" localSheetId="3">#REF!</definedName>
    <definedName name="putabletas">#REF!</definedName>
    <definedName name="PUTRAMPADEGRASA" localSheetId="2">#REF!</definedName>
    <definedName name="PUTRAMPADEGRASA" localSheetId="3">#REF!</definedName>
    <definedName name="PUTRAMPADEGRASA">#REF!</definedName>
    <definedName name="PUTRAMPADEGRASA_2">#N/A</definedName>
    <definedName name="PUVIGA" localSheetId="2">'[9]Análisis de Precios'!#REF!</definedName>
    <definedName name="PUVIGA" localSheetId="3">'[9]Análisis de Precios'!#REF!</definedName>
    <definedName name="PUVIGA">'[9]Análisis de Precios'!#REF!</definedName>
    <definedName name="puvigastransversales" localSheetId="2">#REF!</definedName>
    <definedName name="puvigastransversales" localSheetId="3">#REF!</definedName>
    <definedName name="puvigastransversales">#REF!</definedName>
    <definedName name="PUZABALETAPISO" localSheetId="2">#REF!</definedName>
    <definedName name="PUZABALETAPISO" localSheetId="3">#REF!</definedName>
    <definedName name="PUZABALETAPISO">#REF!</definedName>
    <definedName name="PUZABALETAPISO_2">#N/A</definedName>
    <definedName name="PUZABALETAS" localSheetId="2">#REF!</definedName>
    <definedName name="PUZABALETAS" localSheetId="3">#REF!</definedName>
    <definedName name="PUZABALETAS">#REF!</definedName>
    <definedName name="PUZABALETAS_2">#N/A</definedName>
    <definedName name="PUZAPATACOLUMNAS_C1" localSheetId="2">#REF!</definedName>
    <definedName name="PUZAPATACOLUMNAS_C1" localSheetId="3">#REF!</definedName>
    <definedName name="PUZAPATACOLUMNAS_C1">#REF!</definedName>
    <definedName name="PUZAPATACOLUMNAS_C1_2">#N/A</definedName>
    <definedName name="PUZAPATACOLUMNAS_C2" localSheetId="2">#REF!</definedName>
    <definedName name="PUZAPATACOLUMNAS_C2" localSheetId="3">#REF!</definedName>
    <definedName name="PUZAPATACOLUMNAS_C2">#REF!</definedName>
    <definedName name="PUZAPATACOLUMNAS_C2_2">#N/A</definedName>
    <definedName name="PUZAPATACOLUMNAS_C3" localSheetId="2">#REF!</definedName>
    <definedName name="PUZAPATACOLUMNAS_C3" localSheetId="3">#REF!</definedName>
    <definedName name="PUZAPATACOLUMNAS_C3">#REF!</definedName>
    <definedName name="PUZAPATACOLUMNAS_C3_2">#N/A</definedName>
    <definedName name="PUZAPATACOLUMNAS_C4" localSheetId="2">#REF!</definedName>
    <definedName name="PUZAPATACOLUMNAS_C4" localSheetId="3">#REF!</definedName>
    <definedName name="PUZAPATACOLUMNAS_C4">#REF!</definedName>
    <definedName name="PUZAPATACOLUMNAS_C4_2">#N/A</definedName>
    <definedName name="PUZAPATACOLUMNAS_CC" localSheetId="2">#REF!</definedName>
    <definedName name="PUZAPATACOLUMNAS_CC" localSheetId="3">#REF!</definedName>
    <definedName name="PUZAPATACOLUMNAS_CC">#REF!</definedName>
    <definedName name="PUZAPATACOLUMNAS_CC_2">#N/A</definedName>
    <definedName name="PUZAPATACOLUMNAS_CT" localSheetId="2">#REF!</definedName>
    <definedName name="PUZAPATACOLUMNAS_CT" localSheetId="3">#REF!</definedName>
    <definedName name="PUZAPATACOLUMNAS_CT">#REF!</definedName>
    <definedName name="PUZAPATACOLUMNAS_CT_2">#N/A</definedName>
    <definedName name="PUZAPATACOMBINADA_C1_C12" localSheetId="2">'[9]Análisis de Precios'!#REF!</definedName>
    <definedName name="PUZAPATACOMBINADA_C1_C12" localSheetId="3">'[9]Análisis de Precios'!#REF!</definedName>
    <definedName name="PUZAPATACOMBINADA_C1_C12">'[9]Análisis de Precios'!#REF!</definedName>
    <definedName name="PUZAPATACOMBINADA_C1_C4" localSheetId="2">'[9]Análisis de Precios'!#REF!</definedName>
    <definedName name="PUZAPATACOMBINADA_C1_C4" localSheetId="3">'[9]Análisis de Precios'!#REF!</definedName>
    <definedName name="PUZAPATACOMBINADA_C1_C4">'[9]Análisis de Precios'!#REF!</definedName>
    <definedName name="PUZAPATAMURO4" localSheetId="2">#REF!</definedName>
    <definedName name="PUZAPATAMURO4" localSheetId="3">#REF!</definedName>
    <definedName name="PUZAPATAMURO4">#REF!</definedName>
    <definedName name="PUZAPATAMURO4_2">#N/A</definedName>
    <definedName name="PUZAPATAMURO6" localSheetId="2">#REF!</definedName>
    <definedName name="PUZAPATAMURO6" localSheetId="3">#REF!</definedName>
    <definedName name="PUZAPATAMURO6">#REF!</definedName>
    <definedName name="PUZAPATAMURO6_2">#N/A</definedName>
    <definedName name="PUZAPATAMURO8" localSheetId="2">#REF!</definedName>
    <definedName name="PUZAPATAMURO8" localSheetId="3">#REF!</definedName>
    <definedName name="PUZAPATAMURO8">#REF!</definedName>
    <definedName name="PUZAPATAMURO8_2">#N/A</definedName>
    <definedName name="PUZAPATAMURORAMPA">'[28]Análisis de Precios'!$F$201</definedName>
    <definedName name="PUZOCALOCERAMICACRIOLLADE20" localSheetId="2">'[9]Análisis de Precios'!#REF!</definedName>
    <definedName name="PUZOCALOCERAMICACRIOLLADE20" localSheetId="3">'[9]Análisis de Precios'!#REF!</definedName>
    <definedName name="PUZOCALOCERAMICACRIOLLADE20">'[9]Análisis de Precios'!#REF!</definedName>
    <definedName name="PUZOCALOCERAMICACRIOLLADE33" localSheetId="2">#REF!</definedName>
    <definedName name="PUZOCALOCERAMICACRIOLLADE33" localSheetId="3">#REF!</definedName>
    <definedName name="PUZOCALOCERAMICACRIOLLADE33">#REF!</definedName>
    <definedName name="PUZOCALOCERAMICACRIOLLADE33_2">#N/A</definedName>
    <definedName name="PUZOCALOSGRANITO_7X40" localSheetId="2">#REF!</definedName>
    <definedName name="PUZOCALOSGRANITO_7X40" localSheetId="3">#REF!</definedName>
    <definedName name="PUZOCALOSGRANITO_7X40">#REF!</definedName>
    <definedName name="PUZOCALOSGRANITO_7X40_2">#N/A</definedName>
    <definedName name="PVARTIE586" localSheetId="2">#REF!</definedName>
    <definedName name="PVARTIE586" localSheetId="3">#REF!</definedName>
    <definedName name="PVARTIE586">#REF!</definedName>
    <definedName name="PVCC1">'[23]Analisis Detallado'!#REF!</definedName>
    <definedName name="PVCC1_1_2">'[23]Analisis Detallado'!#REF!</definedName>
    <definedName name="PVCC1_1_4">'[23]Analisis Detallado'!#REF!</definedName>
    <definedName name="PVCC1_2">'[23]Analisis Detallado'!#REF!</definedName>
    <definedName name="PVCC2">'[23]Analisis Detallado'!#REF!</definedName>
    <definedName name="PVCC2_1_2">'[23]Analisis Detallado'!#REF!</definedName>
    <definedName name="PVCC3">'[23]Analisis Detallado'!#REF!</definedName>
    <definedName name="PVCC3_4">'[23]Analisis Detallado'!#REF!</definedName>
    <definedName name="PVCC4">'[23]Analisis Detallado'!#REF!</definedName>
    <definedName name="PVENTAABCO" localSheetId="2">#REF!</definedName>
    <definedName name="PVENTAABCO" localSheetId="3">#REF!</definedName>
    <definedName name="PVENTAABCO">#REF!</definedName>
    <definedName name="PVENTAABRONCE" localSheetId="2">#REF!</definedName>
    <definedName name="PVENTAABRONCE" localSheetId="3">#REF!</definedName>
    <definedName name="PVENTAABRONCE">#REF!</definedName>
    <definedName name="PVENTAAVIDRIOB" localSheetId="2">#REF!</definedName>
    <definedName name="PVENTAAVIDRIOB" localSheetId="3">#REF!</definedName>
    <definedName name="PVENTAAVIDRIOB">#REF!</definedName>
    <definedName name="PVENTBBVIDRIO" localSheetId="2">#REF!</definedName>
    <definedName name="PVENTBBVIDRIO" localSheetId="3">#REF!</definedName>
    <definedName name="PVENTBBVIDRIO">#REF!</definedName>
    <definedName name="PVENTBBVIDRIOB" localSheetId="2">#REF!</definedName>
    <definedName name="PVENTBBVIDRIOB" localSheetId="3">#REF!</definedName>
    <definedName name="PVENTBBVIDRIOB">#REF!</definedName>
    <definedName name="PVENTBCO" localSheetId="2">#REF!</definedName>
    <definedName name="PVENTBCO" localSheetId="3">#REF!</definedName>
    <definedName name="PVENTBCO">#REF!</definedName>
    <definedName name="PVENTSALAAMALUNATVC" localSheetId="2">#REF!</definedName>
    <definedName name="PVENTSALAAMALUNATVC" localSheetId="3">#REF!</definedName>
    <definedName name="PVENTSALAAMALUNATVC">#REF!</definedName>
    <definedName name="PVIBRAZO30X30BLANCO" localSheetId="2">#REF!</definedName>
    <definedName name="PVIBRAZO30X30BLANCO" localSheetId="3">#REF!</definedName>
    <definedName name="PVIBRAZO30X30BLANCO">#REF!</definedName>
    <definedName name="PVIBRAZO30X30COLOR" localSheetId="2">#REF!</definedName>
    <definedName name="PVIBRAZO30X30COLOR" localSheetId="3">#REF!</definedName>
    <definedName name="PVIBRAZO30X30COLOR">#REF!</definedName>
    <definedName name="PVIBRAZO30X30GRIS" localSheetId="2">#REF!</definedName>
    <definedName name="PVIBRAZO30X30GRIS" localSheetId="3">#REF!</definedName>
    <definedName name="PVIBRAZO30X30GRIS">#REF!</definedName>
    <definedName name="PVIBRAZO30X30VERDE" localSheetId="2">#REF!</definedName>
    <definedName name="PVIBRAZO30X30VERDE" localSheetId="3">#REF!</definedName>
    <definedName name="PVIBRAZO30X30VERDE">#REF!</definedName>
    <definedName name="PVIBRAZO40X40BLANCO" localSheetId="2">#REF!</definedName>
    <definedName name="PVIBRAZO40X40BLANCO" localSheetId="3">#REF!</definedName>
    <definedName name="PVIBRAZO40X40BLANCO">#REF!</definedName>
    <definedName name="PVIBRAZO40X40COLOR" localSheetId="2">#REF!</definedName>
    <definedName name="PVIBRAZO40X40COLOR" localSheetId="3">#REF!</definedName>
    <definedName name="PVIBRAZO40X40COLOR">#REF!</definedName>
    <definedName name="PVIBRAZO40X40GRIS" localSheetId="2">#REF!</definedName>
    <definedName name="PVIBRAZO40X40GRIS" localSheetId="3">#REF!</definedName>
    <definedName name="PVIBRAZO40X40GRIS">#REF!</definedName>
    <definedName name="PVIBRAZO40X40VERDE" localSheetId="2">#REF!</definedName>
    <definedName name="PVIBRAZO40X40VERDE" localSheetId="3">#REF!</definedName>
    <definedName name="PVIBRAZO40X40VERDE">#REF!</definedName>
    <definedName name="PVIBRORUSTICO30X30BLANCO" localSheetId="2">#REF!</definedName>
    <definedName name="PVIBRORUSTICO30X30BLANCO" localSheetId="3">#REF!</definedName>
    <definedName name="PVIBRORUSTICO30X30BLANCO">#REF!</definedName>
    <definedName name="PVIBRORUSTICO30X30COLOR" localSheetId="2">#REF!</definedName>
    <definedName name="PVIBRORUSTICO30X30COLOR" localSheetId="3">#REF!</definedName>
    <definedName name="PVIBRORUSTICO30X30COLOR">#REF!</definedName>
    <definedName name="PVIBRORUSTICO30X30GRIS" localSheetId="2">#REF!</definedName>
    <definedName name="PVIBRORUSTICO30X30GRIS" localSheetId="3">#REF!</definedName>
    <definedName name="PVIBRORUSTICO30X30GRIS">#REF!</definedName>
    <definedName name="PVIBRORUSTICO30X30ROJOVIVO" localSheetId="2">#REF!</definedName>
    <definedName name="PVIBRORUSTICO30X30ROJOVIVO" localSheetId="3">#REF!</definedName>
    <definedName name="PVIBRORUSTICO30X30ROJOVIVO">#REF!</definedName>
    <definedName name="PVIBRORUSTICO30X30VERDE" localSheetId="2">#REF!</definedName>
    <definedName name="PVIBRORUSTICO30X30VERDE" localSheetId="3">#REF!</definedName>
    <definedName name="PVIBRORUSTICO30X30VERDE">#REF!</definedName>
    <definedName name="PVOBRORUSTICO30X30CREMA" localSheetId="2">#REF!</definedName>
    <definedName name="PVOBRORUSTICO30X30CREMA" localSheetId="3">#REF!</definedName>
    <definedName name="PVOBRORUSTICO30X30CREMA">#REF!</definedName>
    <definedName name="PWINCHE2000K" localSheetId="3">[66]Ins!$F$557</definedName>
    <definedName name="PWINCHE2000K">[67]Ins!$F$557</definedName>
    <definedName name="PZ" localSheetId="2">#REF!</definedName>
    <definedName name="PZ" localSheetId="3">#REF!</definedName>
    <definedName name="PZ">#REF!</definedName>
    <definedName name="PZGRANITO30BCO" localSheetId="2">#REF!</definedName>
    <definedName name="PZGRANITO30BCO" localSheetId="3">#REF!</definedName>
    <definedName name="PZGRANITO30BCO">#REF!</definedName>
    <definedName name="PZGRANITO30GRIS" localSheetId="2">#REF!</definedName>
    <definedName name="PZGRANITO30GRIS" localSheetId="3">#REF!</definedName>
    <definedName name="PZGRANITO30GRIS">#REF!</definedName>
    <definedName name="PZGRANITO40BCO" localSheetId="2">#REF!</definedName>
    <definedName name="PZGRANITO40BCO" localSheetId="3">#REF!</definedName>
    <definedName name="PZGRANITO40BCO">#REF!</definedName>
    <definedName name="PZGRANITOBOTICELLI40BCO" localSheetId="2">#REF!</definedName>
    <definedName name="PZGRANITOBOTICELLI40BCO" localSheetId="3">#REF!</definedName>
    <definedName name="PZGRANITOBOTICELLI40BCO">#REF!</definedName>
    <definedName name="PZGRANITOBOTICELLI40COL" localSheetId="2">#REF!</definedName>
    <definedName name="PZGRANITOBOTICELLI40COL" localSheetId="3">#REF!</definedName>
    <definedName name="PZGRANITOBOTICELLI40COL">#REF!</definedName>
    <definedName name="PZGRANITOPERROY40" localSheetId="2">#REF!</definedName>
    <definedName name="PZGRANITOPERROY40" localSheetId="3">#REF!</definedName>
    <definedName name="PZGRANITOPERROY40">#REF!</definedName>
    <definedName name="PZMOSAICO25ROJ" localSheetId="2">#REF!</definedName>
    <definedName name="PZMOSAICO25ROJ" localSheetId="3">#REF!</definedName>
    <definedName name="PZMOSAICO25ROJ">#REF!</definedName>
    <definedName name="PZOCALOBARRO10X3" localSheetId="2">#REF!</definedName>
    <definedName name="PZOCALOBARRO10X3" localSheetId="3">#REF!</definedName>
    <definedName name="PZOCALOBARRO10X3">#REF!</definedName>
    <definedName name="PZOCESC12COL" localSheetId="2">#REF!</definedName>
    <definedName name="PZOCESC12COL" localSheetId="3">#REF!</definedName>
    <definedName name="PZOCESC12COL">#REF!</definedName>
    <definedName name="PZOCESC23BCO" localSheetId="2">#REF!</definedName>
    <definedName name="PZOCESC23BCO" localSheetId="3">#REF!</definedName>
    <definedName name="PZOCESC23BCO">#REF!</definedName>
    <definedName name="PZOCESC23COL" localSheetId="2">#REF!</definedName>
    <definedName name="PZOCESC23COL" localSheetId="3">#REF!</definedName>
    <definedName name="PZOCESC23COL">#REF!</definedName>
    <definedName name="PZOCESC23GRAVGRIS" localSheetId="2">#REF!</definedName>
    <definedName name="PZOCESC23GRAVGRIS" localSheetId="3">#REF!</definedName>
    <definedName name="PZOCESC23GRAVGRIS">#REF!</definedName>
    <definedName name="PZOCESC23GRAVSUPERBCO" localSheetId="2">#REF!</definedName>
    <definedName name="PZOCESC23GRAVSUPERBCO" localSheetId="3">#REF!</definedName>
    <definedName name="PZOCESC23GRAVSUPERBCO">#REF!</definedName>
    <definedName name="PZOCESC23GRIS" localSheetId="2">#REF!</definedName>
    <definedName name="PZOCESC23GRIS" localSheetId="3">#REF!</definedName>
    <definedName name="PZOCESC23GRIS">#REF!</definedName>
    <definedName name="PZOCESC4BCO" localSheetId="2">#REF!</definedName>
    <definedName name="PZOCESC4BCO" localSheetId="3">#REF!</definedName>
    <definedName name="PZOCESC4BCO">#REF!</definedName>
    <definedName name="PZOCESC4GRIS" localSheetId="2">#REF!</definedName>
    <definedName name="PZOCESC4GRIS" localSheetId="3">#REF!</definedName>
    <definedName name="PZOCESC4GRIS">#REF!</definedName>
    <definedName name="PZOCESCBOTIBCO" localSheetId="2">#REF!</definedName>
    <definedName name="PZOCESCBOTIBCO" localSheetId="3">#REF!</definedName>
    <definedName name="PZOCESCBOTIBCO">#REF!</definedName>
    <definedName name="PZOCESCBOTICOL" localSheetId="2">#REF!</definedName>
    <definedName name="PZOCESCBOTICOL" localSheetId="3">#REF!</definedName>
    <definedName name="PZOCESCBOTICOL">#REF!</definedName>
    <definedName name="PZOCESCPROYAL" localSheetId="2">#REF!</definedName>
    <definedName name="PZOCESCPROYAL" localSheetId="3">#REF!</definedName>
    <definedName name="PZOCESCPROYAL">#REF!</definedName>
    <definedName name="PZOCESCSUPERBCO" localSheetId="2">#REF!</definedName>
    <definedName name="PZOCESCSUPERBCO" localSheetId="3">#REF!</definedName>
    <definedName name="PZOCESCSUPERBCO">#REF!</definedName>
    <definedName name="PZOCESCSUPERCOL" localSheetId="2">#REF!</definedName>
    <definedName name="PZOCESCSUPERCOL" localSheetId="3">#REF!</definedName>
    <definedName name="PZOCESCSUPERCOL">#REF!</definedName>
    <definedName name="PZOCESCVIBCOL" localSheetId="2">#REF!</definedName>
    <definedName name="PZOCESCVIBCOL" localSheetId="3">#REF!</definedName>
    <definedName name="PZOCESCVIBCOL">#REF!</definedName>
    <definedName name="PZOCESCVIBGRIS" localSheetId="2">#REF!</definedName>
    <definedName name="PZOCESCVIBGRIS" localSheetId="3">#REF!</definedName>
    <definedName name="PZOCESCVIBGRIS">#REF!</definedName>
    <definedName name="Q" localSheetId="2">[2]PRESUPUESTO!#REF!</definedName>
    <definedName name="Q">[2]PRESUPUESTO!#REF!</definedName>
    <definedName name="qqvarilla">'[41]Analisis Unit. '!$F$36</definedName>
    <definedName name="QUICIOGRA30BCO" localSheetId="2">#REF!</definedName>
    <definedName name="QUICIOGRA30BCO" localSheetId="3">#REF!</definedName>
    <definedName name="QUICIOGRA30BCO">#REF!</definedName>
    <definedName name="QUICIOGRA40BCO" localSheetId="2">#REF!</definedName>
    <definedName name="QUICIOGRA40BCO" localSheetId="3">#REF!</definedName>
    <definedName name="QUICIOGRA40BCO">#REF!</definedName>
    <definedName name="QUICIOGRABOTI40COL" localSheetId="2">#REF!</definedName>
    <definedName name="QUICIOGRABOTI40COL" localSheetId="3">#REF!</definedName>
    <definedName name="QUICIOGRABOTI40COL">#REF!</definedName>
    <definedName name="QUICIOLAD" localSheetId="2">#REF!</definedName>
    <definedName name="QUICIOLAD" localSheetId="3">#REF!</definedName>
    <definedName name="QUICIOLAD">#REF!</definedName>
    <definedName name="QUICIOMOS25ROJ" localSheetId="2">#REF!</definedName>
    <definedName name="QUICIOMOS25ROJ" localSheetId="3">#REF!</definedName>
    <definedName name="QUICIOMOS25ROJ">#REF!</definedName>
    <definedName name="QUIEBRASOLESVERTCONTRA" localSheetId="2">#REF!</definedName>
    <definedName name="QUIEBRASOLESVERTCONTRA" localSheetId="3">#REF!</definedName>
    <definedName name="QUIEBRASOLESVERTCONTRA">#REF!</definedName>
    <definedName name="R_" localSheetId="2">[1]Presup.!#REF!</definedName>
    <definedName name="R_" localSheetId="3">[1]Presup.!#REF!</definedName>
    <definedName name="R_">[1]Presup.!#REF!</definedName>
    <definedName name="rastra" localSheetId="2">'[27]Listado Equipos a utilizar'!#REF!</definedName>
    <definedName name="rastra" localSheetId="3">'[27]Listado Equipos a utilizar'!#REF!</definedName>
    <definedName name="rastra">'[27]Listado Equipos a utilizar'!#REF!</definedName>
    <definedName name="rastrapuas" localSheetId="2">'[27]Listado Equipos a utilizar'!#REF!</definedName>
    <definedName name="rastrapuas" localSheetId="3">'[27]Listado Equipos a utilizar'!#REF!</definedName>
    <definedName name="rastrapuas">'[27]Listado Equipos a utilizar'!#REF!</definedName>
    <definedName name="RASTRILLO" localSheetId="2">#REF!</definedName>
    <definedName name="RASTRILLO">#REF!</definedName>
    <definedName name="RE" localSheetId="2">[15]A!#REF!</definedName>
    <definedName name="RE" localSheetId="3">[15]A!#REF!</definedName>
    <definedName name="RE">[15]A!#REF!</definedName>
    <definedName name="REDBUSHG12X38" localSheetId="2">#REF!</definedName>
    <definedName name="REDBUSHG12X38" localSheetId="3">#REF!</definedName>
    <definedName name="REDBUSHG12X38">#REF!</definedName>
    <definedName name="REDPVCDREN3X112" localSheetId="2">#REF!</definedName>
    <definedName name="REDPVCDREN3X112" localSheetId="3">#REF!</definedName>
    <definedName name="REDPVCDREN3X112">#REF!</definedName>
    <definedName name="REDPVCDREN3X2" localSheetId="2">#REF!</definedName>
    <definedName name="REDPVCDREN3X2" localSheetId="3">#REF!</definedName>
    <definedName name="REDPVCDREN3X2">#REF!</definedName>
    <definedName name="REDPVCDREN4X2" localSheetId="2">#REF!</definedName>
    <definedName name="REDPVCDREN4X2" localSheetId="3">#REF!</definedName>
    <definedName name="REDPVCDREN4X2">#REF!</definedName>
    <definedName name="REDPVCDREN4X3" localSheetId="2">#REF!</definedName>
    <definedName name="REDPVCDREN4X3" localSheetId="3">#REF!</definedName>
    <definedName name="REDPVCDREN4X3">#REF!</definedName>
    <definedName name="REDPVCDREN6X4" localSheetId="2">#REF!</definedName>
    <definedName name="REDPVCDREN6X4" localSheetId="3">#REF!</definedName>
    <definedName name="REDPVCDREN6X4">#REF!</definedName>
    <definedName name="REDPVCPRES112X1" localSheetId="2">#REF!</definedName>
    <definedName name="REDPVCPRES112X1" localSheetId="3">#REF!</definedName>
    <definedName name="REDPVCPRES112X1">#REF!</definedName>
    <definedName name="REDPVCPRES2X1" localSheetId="2">#REF!</definedName>
    <definedName name="REDPVCPRES2X1" localSheetId="3">#REF!</definedName>
    <definedName name="REDPVCPRES2X1">#REF!</definedName>
    <definedName name="REDPVCPRES34X12" localSheetId="2">#REF!</definedName>
    <definedName name="REDPVCPRES34X12" localSheetId="3">#REF!</definedName>
    <definedName name="REDPVCPRES34X12">#REF!</definedName>
    <definedName name="REDPVCPRES4X2" localSheetId="2">#REF!</definedName>
    <definedName name="REDPVCPRES4X2" localSheetId="3">#REF!</definedName>
    <definedName name="REDPVCPRES4X2">#REF!</definedName>
    <definedName name="REDPVCPRES4X3" localSheetId="2">#REF!</definedName>
    <definedName name="REDPVCPRES4X3" localSheetId="3">#REF!</definedName>
    <definedName name="REDPVCPRES4X3">#REF!</definedName>
    <definedName name="REDUCCION_BUSHING_HG_12x38" localSheetId="2">#REF!</definedName>
    <definedName name="REDUCCION_BUSHING_HG_12x38">#REF!</definedName>
    <definedName name="REDUCCION_PVC_34a12" localSheetId="2">#REF!</definedName>
    <definedName name="REDUCCION_PVC_34a12">#REF!</definedName>
    <definedName name="REDUCCION_PVC_DREN_4x2" localSheetId="2">#REF!</definedName>
    <definedName name="REDUCCION_PVC_DREN_4x2">#REF!</definedName>
    <definedName name="reesti" localSheetId="2">#REF!</definedName>
    <definedName name="reesti" localSheetId="3">#REF!</definedName>
    <definedName name="reesti">#REF!</definedName>
    <definedName name="reestii" localSheetId="2">#REF!</definedName>
    <definedName name="reestii" localSheetId="3">#REF!</definedName>
    <definedName name="reestii">#REF!</definedName>
    <definedName name="reestiii" localSheetId="2">#REF!</definedName>
    <definedName name="reestiii" localSheetId="3">#REF!</definedName>
    <definedName name="reestiii">#REF!</definedName>
    <definedName name="reestiiii" localSheetId="2">#REF!</definedName>
    <definedName name="reestiiii" localSheetId="3">#REF!</definedName>
    <definedName name="reestiiii">#REF!</definedName>
    <definedName name="REFERENCIA">[89]COF!$G$733</definedName>
    <definedName name="reg.compac.rell">'[40]Costos Mano de Obra'!$O$13</definedName>
    <definedName name="reg.fro.niv.hormigon">'[26]Analisis Unitarios'!$F$110</definedName>
    <definedName name="reg.niv.hid.mat">'[26]Analisis Unitarios'!$E$586</definedName>
    <definedName name="REG10104CRIOLLO" localSheetId="2">#REF!</definedName>
    <definedName name="REG10104CRIOLLO" localSheetId="3">#REF!</definedName>
    <definedName name="REG10104CRIOLLO">#REF!</definedName>
    <definedName name="REG12124CRIOLLO" localSheetId="2">#REF!</definedName>
    <definedName name="REG12124CRIOLLO" localSheetId="3">#REF!</definedName>
    <definedName name="REG12124CRIOLLO">#REF!</definedName>
    <definedName name="REG44USA" localSheetId="2">#REF!</definedName>
    <definedName name="REG44USA" localSheetId="3">#REF!</definedName>
    <definedName name="REG44USA">#REF!</definedName>
    <definedName name="REG55USA" localSheetId="2">#REF!</definedName>
    <definedName name="REG55USA" localSheetId="3">#REF!</definedName>
    <definedName name="REG55USA">#REF!</definedName>
    <definedName name="REG664CRIOLLO" localSheetId="2">#REF!</definedName>
    <definedName name="REG664CRIOLLO" localSheetId="3">#REF!</definedName>
    <definedName name="REG664CRIOLLO">#REF!</definedName>
    <definedName name="REG884CRIOLLO" localSheetId="2">#REF!</definedName>
    <definedName name="REG884CRIOLLO" localSheetId="3">#REF!</definedName>
    <definedName name="REG884CRIOLLO">#REF!</definedName>
    <definedName name="regado.hormigon">'[40]Costos Mano de Obra'!$O$41</definedName>
    <definedName name="Regado_y_Compactación_Tosca___A_M" localSheetId="2">[9]Insumos!#REF!</definedName>
    <definedName name="Regado_y_Compactación_Tosca___A_M" localSheetId="3">[9]Insumos!#REF!</definedName>
    <definedName name="Regado_y_Compactación_Tosca___A_M">[9]Insumos!#REF!</definedName>
    <definedName name="regi" localSheetId="2">'[90]Pasarela de L=60.00'!#REF!</definedName>
    <definedName name="regi" localSheetId="3">'[90]Pasarela de L=60.00'!#REF!</definedName>
    <definedName name="regi">'[90]Pasarela de L=60.00'!#REF!</definedName>
    <definedName name="REGILLA" localSheetId="3">#REF!</definedName>
    <definedName name="REGILLA">#REF!</definedName>
    <definedName name="REGISTRO" localSheetId="2">#REF!</definedName>
    <definedName name="REGISTRO" localSheetId="3">#REF!</definedName>
    <definedName name="REGISTRO">#REF!</definedName>
    <definedName name="REGISTRO_ELEC_6x6" localSheetId="2">#REF!</definedName>
    <definedName name="REGISTRO_ELEC_6x6">#REF!</definedName>
    <definedName name="REGLA" localSheetId="2">#REF!</definedName>
    <definedName name="REGLA" localSheetId="3">#REF!</definedName>
    <definedName name="REGLA">#REF!</definedName>
    <definedName name="REGLA_PAÑETE" localSheetId="2">#REF!</definedName>
    <definedName name="REGLA_PAÑETE">#REF!</definedName>
    <definedName name="Regla_para_Pañete____Preparada">[28]Insumos!$B$76:$D$76</definedName>
    <definedName name="rei" localSheetId="2">#REF!</definedName>
    <definedName name="rei" localSheetId="3">#REF!</definedName>
    <definedName name="rei">#REF!</definedName>
    <definedName name="reii" localSheetId="2">#REF!</definedName>
    <definedName name="reii" localSheetId="3">#REF!</definedName>
    <definedName name="reii">#REF!</definedName>
    <definedName name="reiii" localSheetId="2">#REF!</definedName>
    <definedName name="reiii" localSheetId="3">#REF!</definedName>
    <definedName name="reiii">#REF!</definedName>
    <definedName name="reiiii" localSheetId="2">#REF!</definedName>
    <definedName name="reiiii" localSheetId="3">#REF!</definedName>
    <definedName name="reiiii">#REF!</definedName>
    <definedName name="REJILLA_PISO" localSheetId="2">#REF!</definedName>
    <definedName name="REJILLA_PISO">#REF!</definedName>
    <definedName name="REJILLAPISO" localSheetId="2">#REF!</definedName>
    <definedName name="REJILLAPISO" localSheetId="3">#REF!</definedName>
    <definedName name="REJILLAPISO">#REF!</definedName>
    <definedName name="REJILLAPISOALUM" localSheetId="2">#REF!</definedName>
    <definedName name="REJILLAPISOALUM" localSheetId="3">#REF!</definedName>
    <definedName name="REJILLAPISOALUM">#REF!</definedName>
    <definedName name="REJILLAS_1x1" localSheetId="2">#REF!</definedName>
    <definedName name="REJILLAS_1x1">#REF!</definedName>
    <definedName name="RELL">'[47]ANALISIS PARTIDAS CARRET.'!$H$368</definedName>
    <definedName name="Rell.caliche">'[40]Insumos materiales'!$J$32</definedName>
    <definedName name="RELLBAC">#REF!</definedName>
    <definedName name="RELLENOCAL" localSheetId="2">#REF!</definedName>
    <definedName name="RELLENOCAL" localSheetId="3">#REF!</definedName>
    <definedName name="RELLENOCAL">#REF!</definedName>
    <definedName name="RELLENOCALEQ" localSheetId="2">#REF!</definedName>
    <definedName name="RELLENOCALEQ" localSheetId="3">#REF!</definedName>
    <definedName name="RELLENOCALEQ">#REF!</definedName>
    <definedName name="RELLENOCALGRAN" localSheetId="2">#REF!</definedName>
    <definedName name="RELLENOCALGRAN" localSheetId="3">#REF!</definedName>
    <definedName name="RELLENOCALGRAN">#REF!</definedName>
    <definedName name="RELLENOCALGRANEQ" localSheetId="2">#REF!</definedName>
    <definedName name="RELLENOCALGRANEQ" localSheetId="3">#REF!</definedName>
    <definedName name="RELLENOCALGRANEQ">#REF!</definedName>
    <definedName name="RELLENOGRAN" localSheetId="2">#REF!</definedName>
    <definedName name="RELLENOGRAN" localSheetId="3">#REF!</definedName>
    <definedName name="RELLENOGRAN">#REF!</definedName>
    <definedName name="RELLENOGRANEQ" localSheetId="2">#REF!</definedName>
    <definedName name="RELLENOGRANEQ" localSheetId="3">#REF!</definedName>
    <definedName name="RELLENOGRANEQ">#REF!</definedName>
    <definedName name="RELLENOGRANZOTECONTRA" localSheetId="2">#REF!</definedName>
    <definedName name="RELLENOGRANZOTECONTRA" localSheetId="3">#REF!</definedName>
    <definedName name="RELLENOGRANZOTECONTRA">#REF!</definedName>
    <definedName name="RELLENOREP" localSheetId="2">#REF!</definedName>
    <definedName name="RELLENOREP" localSheetId="3">#REF!</definedName>
    <definedName name="RELLENOREP">#REF!</definedName>
    <definedName name="RELLENOREPEQ" localSheetId="2">#REF!</definedName>
    <definedName name="RELLENOREPEQ" localSheetId="3">#REF!</definedName>
    <definedName name="RELLENOREPEQ">#REF!</definedName>
    <definedName name="RELLTUB">'[47]ANALISIS PARTIDAS CARRET.'!$H$408</definedName>
    <definedName name="REMMPIED" localSheetId="2">'[47]ANALISIS PARTIDAS CARRET.'!#REF!</definedName>
    <definedName name="REMMPIED" localSheetId="0">'[46]ANALISIS PARTIDAS CARRET.'!#REF!</definedName>
    <definedName name="REMMPIED">'[47]ANALISIS PARTIDAS CARRET.'!#REF!</definedName>
    <definedName name="Remoción_de_Capa_Vegetal" localSheetId="2">[9]Insumos!#REF!</definedName>
    <definedName name="Remoción_de_Capa_Vegetal" localSheetId="3">[9]Insumos!#REF!</definedName>
    <definedName name="Remoción_de_Capa_Vegetal">[9]Insumos!#REF!</definedName>
    <definedName name="REMOCIONCVMANO" localSheetId="2">#REF!</definedName>
    <definedName name="REMOCIONCVMANO" localSheetId="3">#REF!</definedName>
    <definedName name="REMOCIONCVMANO">#REF!</definedName>
    <definedName name="REMREINSTTRANSFCONTRA" localSheetId="2">#REF!</definedName>
    <definedName name="REMREINSTTRANSFCONTRA" localSheetId="3">#REF!</definedName>
    <definedName name="REMREINSTTRANSFCONTRA">#REF!</definedName>
    <definedName name="rend.retro.3m">'[26]Analisis Unitarios'!$E$528</definedName>
    <definedName name="REPAGUA1CONTRA" localSheetId="2">#REF!</definedName>
    <definedName name="REPAGUA1CONTRA" localSheetId="3">#REF!</definedName>
    <definedName name="REPAGUA1CONTRA">#REF!</definedName>
    <definedName name="REPAGUA2CONTRA" localSheetId="2">#REF!</definedName>
    <definedName name="REPAGUA2CONTRA" localSheetId="3">#REF!</definedName>
    <definedName name="REPAGUA2CONTRA">#REF!</definedName>
    <definedName name="REPARRASTRE4CONTRA" localSheetId="2">#REF!</definedName>
    <definedName name="REPARRASTRE4CONTRA" localSheetId="3">#REF!</definedName>
    <definedName name="REPARRASTRE4CONTRA">#REF!</definedName>
    <definedName name="REPARRASTRE6CONTRA" localSheetId="2">#REF!</definedName>
    <definedName name="REPARRASTRE6CONTRA" localSheetId="3">#REF!</definedName>
    <definedName name="REPARRASTRE6CONTRA">#REF!</definedName>
    <definedName name="REPELLOTECHO" localSheetId="2">#REF!</definedName>
    <definedName name="REPELLOTECHO" localSheetId="3">#REF!</definedName>
    <definedName name="REPELLOTECHO">#REF!</definedName>
    <definedName name="REPLANTEO" localSheetId="2">#REF!</definedName>
    <definedName name="REPLANTEO" localSheetId="3">#REF!</definedName>
    <definedName name="REPLANTEO">#REF!</definedName>
    <definedName name="REPLANTEOM" localSheetId="2">#REF!</definedName>
    <definedName name="REPLANTEOM" localSheetId="3">#REF!</definedName>
    <definedName name="REPLANTEOM">#REF!</definedName>
    <definedName name="REPLANTEOM2" localSheetId="2">#REF!</definedName>
    <definedName name="REPLANTEOM2" localSheetId="3">#REF!</definedName>
    <definedName name="REPLANTEOM2">#REF!</definedName>
    <definedName name="REPORTE">#N/A</definedName>
    <definedName name="REPORTE_01">#N/A</definedName>
    <definedName name="REPORTE_02">#N/A</definedName>
    <definedName name="REPORTE_03">#N/A</definedName>
    <definedName name="REPORTE_04">#N/A</definedName>
    <definedName name="REPORTE_05">#N/A</definedName>
    <definedName name="REPORTE_06">#N/A</definedName>
    <definedName name="REPORTE_07">#N/A</definedName>
    <definedName name="REPORTE_08">#N/A</definedName>
    <definedName name="REPORTE_09">#N/A</definedName>
    <definedName name="RESANE" localSheetId="2">#REF!</definedName>
    <definedName name="RESANE" localSheetId="3">#REF!</definedName>
    <definedName name="RESANE">#REF!</definedName>
    <definedName name="RETRO_320" localSheetId="2">#REF!</definedName>
    <definedName name="RETRO_320">#REF!</definedName>
    <definedName name="retui" localSheetId="2">#REF!</definedName>
    <definedName name="retui" localSheetId="3">#REF!</definedName>
    <definedName name="retui">#REF!</definedName>
    <definedName name="retuii" localSheetId="2">#REF!</definedName>
    <definedName name="retuii" localSheetId="3">#REF!</definedName>
    <definedName name="retuii">#REF!</definedName>
    <definedName name="retuiii" localSheetId="2">#REF!</definedName>
    <definedName name="retuiii" localSheetId="3">#REF!</definedName>
    <definedName name="retuiii">#REF!</definedName>
    <definedName name="retuiiii" localSheetId="2">#REF!</definedName>
    <definedName name="retuiiii" localSheetId="3">#REF!</definedName>
    <definedName name="retuiiii">#REF!</definedName>
    <definedName name="REUBPLANTA400CONTRA" localSheetId="2">#REF!</definedName>
    <definedName name="REUBPLANTA400CONTRA" localSheetId="3">#REF!</definedName>
    <definedName name="REUBPLANTA400CONTRA">#REF!</definedName>
    <definedName name="REUBSWTRANSF1000CONTRA" localSheetId="2">#REF!</definedName>
    <definedName name="REUBSWTRANSF1000CONTRA" localSheetId="3">#REF!</definedName>
    <definedName name="REUBSWTRANSF1000CONTRA">#REF!</definedName>
    <definedName name="REVCECRI15A20">[37]UASD!$F$3537</definedName>
    <definedName name="REVCER01" localSheetId="2">#REF!</definedName>
    <definedName name="REVCER01" localSheetId="3">#REF!</definedName>
    <definedName name="REVCER01">#REF!</definedName>
    <definedName name="REVCER09" localSheetId="2">#REF!</definedName>
    <definedName name="REVCER09" localSheetId="3">#REF!</definedName>
    <definedName name="REVCER09">#REF!</definedName>
    <definedName name="REVESTIMIENTO_CERAMICA_20x20" localSheetId="2">#REF!</definedName>
    <definedName name="REVESTIMIENTO_CERAMICA_20x20">#REF!</definedName>
    <definedName name="REVLAD248" localSheetId="2">#REF!</definedName>
    <definedName name="REVLAD248" localSheetId="3">#REF!</definedName>
    <definedName name="REVLAD248">#REF!</definedName>
    <definedName name="REVLADBIS228" localSheetId="2">#REF!</definedName>
    <definedName name="REVLADBIS228" localSheetId="3">#REF!</definedName>
    <definedName name="REVLADBIS228">#REF!</definedName>
    <definedName name="RNCARQSA" localSheetId="2">#REF!</definedName>
    <definedName name="RNCARQSA">#REF!</definedName>
    <definedName name="RNCJAGS" localSheetId="2">#REF!</definedName>
    <definedName name="RNCJAGS">#REF!</definedName>
    <definedName name="ROBLEBRA" localSheetId="2">#REF!</definedName>
    <definedName name="ROBLEBRA" localSheetId="3">#REF!</definedName>
    <definedName name="ROBLEBRA">#REF!</definedName>
    <definedName name="rodillo" localSheetId="2">'[27]Listado Equipos a utilizar'!#REF!</definedName>
    <definedName name="rodillo" localSheetId="3">'[27]Listado Equipos a utilizar'!#REF!</definedName>
    <definedName name="rodillo">'[27]Listado Equipos a utilizar'!#REF!</definedName>
    <definedName name="RODILLO_CAT_815" localSheetId="2">#REF!</definedName>
    <definedName name="RODILLO_CAT_815">#REF!</definedName>
    <definedName name="rodneu" localSheetId="2">'[27]Listado Equipos a utilizar'!#REF!</definedName>
    <definedName name="rodneu" localSheetId="3">'[27]Listado Equipos a utilizar'!#REF!</definedName>
    <definedName name="rodneu">'[27]Listado Equipos a utilizar'!#REF!</definedName>
    <definedName name="ROSETA" localSheetId="2">#REF!</definedName>
    <definedName name="ROSETA" localSheetId="3">#REF!</definedName>
    <definedName name="ROSETA">#REF!</definedName>
    <definedName name="roti" localSheetId="2">#REF!</definedName>
    <definedName name="roti" localSheetId="3">#REF!</definedName>
    <definedName name="roti">#REF!</definedName>
    <definedName name="rotii" localSheetId="2">#REF!</definedName>
    <definedName name="rotii" localSheetId="3">#REF!</definedName>
    <definedName name="rotii">#REF!</definedName>
    <definedName name="rotiii" localSheetId="2">#REF!</definedName>
    <definedName name="rotiii" localSheetId="3">#REF!</definedName>
    <definedName name="rotiii">#REF!</definedName>
    <definedName name="rotiiii" localSheetId="2">#REF!</definedName>
    <definedName name="rotiiii" localSheetId="3">#REF!</definedName>
    <definedName name="rotiiii">#REF!</definedName>
    <definedName name="rt">[91]Insumos!$I$3</definedName>
    <definedName name="RUSTICO" localSheetId="2">#REF!</definedName>
    <definedName name="RUSTICO" localSheetId="3">#REF!</definedName>
    <definedName name="RUSTICO">#REF!</definedName>
    <definedName name="RV" localSheetId="2">[55]Presup.!#REF!</definedName>
    <definedName name="RV">[55]Presup.!#REF!</definedName>
    <definedName name="rvesti" localSheetId="2">#REF!</definedName>
    <definedName name="rvesti" localSheetId="3">#REF!</definedName>
    <definedName name="rvesti">#REF!</definedName>
    <definedName name="rvestii" localSheetId="2">#REF!</definedName>
    <definedName name="rvestii" localSheetId="3">#REF!</definedName>
    <definedName name="rvestii">#REF!</definedName>
    <definedName name="rvestiii" localSheetId="2">#REF!</definedName>
    <definedName name="rvestiii" localSheetId="3">#REF!</definedName>
    <definedName name="rvestiii">#REF!</definedName>
    <definedName name="rvestiiii" localSheetId="2">#REF!</definedName>
    <definedName name="rvestiiii" localSheetId="3">#REF!</definedName>
    <definedName name="rvestiiii">#REF!</definedName>
    <definedName name="S" localSheetId="2">[10]A!#REF!</definedName>
    <definedName name="S" localSheetId="3">[10]A!#REF!</definedName>
    <definedName name="S">[10]A!#REF!</definedName>
    <definedName name="SALARIO" localSheetId="2">#REF!</definedName>
    <definedName name="SALARIO" localSheetId="3">#REF!</definedName>
    <definedName name="SALARIO">#REF!</definedName>
    <definedName name="SALCAL" localSheetId="2">#REF!</definedName>
    <definedName name="SALCAL" localSheetId="3">#REF!</definedName>
    <definedName name="SALCAL">#REF!</definedName>
    <definedName name="SALIDA">#N/A</definedName>
    <definedName name="SALTEL" localSheetId="2">#REF!</definedName>
    <definedName name="SALTEL" localSheetId="3">#REF!</definedName>
    <definedName name="SALTEL">#REF!</definedName>
    <definedName name="salud" localSheetId="2">[10]A!#REF!</definedName>
    <definedName name="salud" localSheetId="3">[10]A!#REF!</definedName>
    <definedName name="salud">[10]A!#REF!</definedName>
    <definedName name="SDFSDD" localSheetId="2">#REF!</definedName>
    <definedName name="SDFSDD" localSheetId="3">#REF!</definedName>
    <definedName name="SDFSDD">#REF!</definedName>
    <definedName name="SEGUETA" localSheetId="2">#REF!</definedName>
    <definedName name="SEGUETA">#REF!</definedName>
    <definedName name="Seguetas____Ultra" localSheetId="2">[9]Insumos!#REF!</definedName>
    <definedName name="Seguetas____Ultra" localSheetId="3">[9]Insumos!#REF!</definedName>
    <definedName name="Seguetas____Ultra">[9]Insumos!#REF!</definedName>
    <definedName name="SEGUROS" localSheetId="2">#REF!</definedName>
    <definedName name="SEGUROS" localSheetId="3">#REF!</definedName>
    <definedName name="SEGUROS">#REF!</definedName>
    <definedName name="senai" localSheetId="2">#REF!</definedName>
    <definedName name="senai" localSheetId="3">#REF!</definedName>
    <definedName name="senai">#REF!</definedName>
    <definedName name="senaii" localSheetId="2">#REF!</definedName>
    <definedName name="senaii" localSheetId="3">#REF!</definedName>
    <definedName name="senaii">#REF!</definedName>
    <definedName name="senaiii" localSheetId="2">#REF!</definedName>
    <definedName name="senaiii" localSheetId="3">#REF!</definedName>
    <definedName name="senaiii">#REF!</definedName>
    <definedName name="senaiiii" localSheetId="2">#REF!</definedName>
    <definedName name="senaiiii" localSheetId="3">#REF!</definedName>
    <definedName name="senaiiii">#REF!</definedName>
    <definedName name="Séptico" localSheetId="2">#REF!</definedName>
    <definedName name="Séptico">#REF!</definedName>
    <definedName name="SEPTICOCAL" localSheetId="2">#REF!</definedName>
    <definedName name="SEPTICOCAL" localSheetId="3">#REF!</definedName>
    <definedName name="SEPTICOCAL">#REF!</definedName>
    <definedName name="SEPTICOROC" localSheetId="2">#REF!</definedName>
    <definedName name="SEPTICOROC" localSheetId="3">#REF!</definedName>
    <definedName name="SEPTICOROC">#REF!</definedName>
    <definedName name="SEPTICOTIE" localSheetId="2">#REF!</definedName>
    <definedName name="SEPTICOTIE" localSheetId="3">#REF!</definedName>
    <definedName name="SEPTICOTIE">#REF!</definedName>
    <definedName name="Sereno_Mes">[49]MO!$B$16</definedName>
    <definedName name="Servicio.Vaciado.con.bomba">'[40]Insumos materiales'!$J$45</definedName>
    <definedName name="SIERRA_ELECTRICA" localSheetId="2">#REF!</definedName>
    <definedName name="SIERRA_ELECTRICA">#REF!</definedName>
    <definedName name="SIFON_PVC_1_12" localSheetId="2">#REF!</definedName>
    <definedName name="SIFON_PVC_1_12">#REF!</definedName>
    <definedName name="SIFON_PVC_1_14" localSheetId="2">#REF!</definedName>
    <definedName name="SIFON_PVC_1_14">#REF!</definedName>
    <definedName name="SIFON_PVC_2" localSheetId="2">#REF!</definedName>
    <definedName name="SIFON_PVC_2">#REF!</definedName>
    <definedName name="SIFON_PVC_4" localSheetId="2">#REF!</definedName>
    <definedName name="SIFON_PVC_4">#REF!</definedName>
    <definedName name="SIFONFREGPVC" localSheetId="2">#REF!</definedName>
    <definedName name="SIFONFREGPVC" localSheetId="3">#REF!</definedName>
    <definedName name="SIFONFREGPVC">#REF!</definedName>
    <definedName name="SIFONLAVCROM" localSheetId="2">#REF!</definedName>
    <definedName name="SIFONLAVCROM" localSheetId="3">#REF!</definedName>
    <definedName name="SIFONLAVCROM">#REF!</definedName>
    <definedName name="SIFONLAVPVC" localSheetId="2">#REF!</definedName>
    <definedName name="SIFONLAVPVC" localSheetId="3">#REF!</definedName>
    <definedName name="SIFONLAVPVC">#REF!</definedName>
    <definedName name="SIFONPVC112" localSheetId="2">#REF!</definedName>
    <definedName name="SIFONPVC112" localSheetId="3">#REF!</definedName>
    <definedName name="SIFONPVC112">#REF!</definedName>
    <definedName name="SIFONPVC2" localSheetId="2">#REF!</definedName>
    <definedName name="SIFONPVC2" localSheetId="3">#REF!</definedName>
    <definedName name="SIFONPVC2">#REF!</definedName>
    <definedName name="SIFONPVC3" localSheetId="2">#REF!</definedName>
    <definedName name="SIFONPVC3" localSheetId="3">#REF!</definedName>
    <definedName name="SIFONPVC3">#REF!</definedName>
    <definedName name="SIFONPVC4" localSheetId="2">#REF!</definedName>
    <definedName name="SIFONPVC4" localSheetId="3">#REF!</definedName>
    <definedName name="SIFONPVC4">#REF!</definedName>
    <definedName name="SILICONE" localSheetId="2">#REF!</definedName>
    <definedName name="SILICONE" localSheetId="3">#REF!</definedName>
    <definedName name="SILICONE">#REF!</definedName>
    <definedName name="SILICOOL" localSheetId="2">#REF!</definedName>
    <definedName name="SILICOOL" localSheetId="3">#REF!</definedName>
    <definedName name="SILICOOL">#REF!</definedName>
    <definedName name="SOLDADORA" localSheetId="2">#REF!</definedName>
    <definedName name="SOLDADORA">#REF!</definedName>
    <definedName name="solvente" localSheetId="2">#REF!</definedName>
    <definedName name="solvente" localSheetId="3">#REF!</definedName>
    <definedName name="solvente">#REF!</definedName>
    <definedName name="SSS">#REF!</definedName>
    <definedName name="SUB" localSheetId="2">#REF!</definedName>
    <definedName name="SUB" localSheetId="3">#REF!</definedName>
    <definedName name="SUB">#REF!</definedName>
    <definedName name="SUB_2">#N/A</definedName>
    <definedName name="SUB_3">#N/A</definedName>
    <definedName name="SUB_TOTAL" localSheetId="2">#REF!</definedName>
    <definedName name="SUB_TOTAL">#REF!</definedName>
    <definedName name="SUBAREMES01" localSheetId="2">#REF!</definedName>
    <definedName name="SUBAREMES01" localSheetId="3">#REF!</definedName>
    <definedName name="SUBAREMES01">#REF!</definedName>
    <definedName name="SUBAREPOL02" localSheetId="2">#REF!</definedName>
    <definedName name="SUBAREPOL02" localSheetId="3">#REF!</definedName>
    <definedName name="SUBAREPOL02">#REF!</definedName>
    <definedName name="SUBAREPOL03" localSheetId="2">#REF!</definedName>
    <definedName name="SUBAREPOL03" localSheetId="3">#REF!</definedName>
    <definedName name="SUBAREPOL03">#REF!</definedName>
    <definedName name="SUBAREPOL04" localSheetId="2">#REF!</definedName>
    <definedName name="SUBAREPOL04" localSheetId="3">#REF!</definedName>
    <definedName name="SUBAREPOL04">#REF!</definedName>
    <definedName name="SUBAREPOL05" localSheetId="2">#REF!</definedName>
    <definedName name="SUBAREPOL05" localSheetId="3">#REF!</definedName>
    <definedName name="SUBAREPOL05">#REF!</definedName>
    <definedName name="SUBAREPOL06" localSheetId="2">#REF!</definedName>
    <definedName name="SUBAREPOL06" localSheetId="3">#REF!</definedName>
    <definedName name="SUBAREPOL06">#REF!</definedName>
    <definedName name="SUBBASE" localSheetId="2">#REF!</definedName>
    <definedName name="SUBBASE" localSheetId="3">#REF!</definedName>
    <definedName name="SUBBASE">#REF!</definedName>
    <definedName name="SUBBLO10MES02" localSheetId="2">#REF!</definedName>
    <definedName name="SUBBLO10MES02" localSheetId="3">#REF!</definedName>
    <definedName name="SUBBLO10MES02">#REF!</definedName>
    <definedName name="SUBBLO10MES03" localSheetId="2">#REF!</definedName>
    <definedName name="SUBBLO10MES03" localSheetId="3">#REF!</definedName>
    <definedName name="SUBBLO10MES03">#REF!</definedName>
    <definedName name="SUBBLO10MES04" localSheetId="2">#REF!</definedName>
    <definedName name="SUBBLO10MES04" localSheetId="3">#REF!</definedName>
    <definedName name="SUBBLO10MES04">#REF!</definedName>
    <definedName name="SUBBLO10MES05" localSheetId="2">#REF!</definedName>
    <definedName name="SUBBLO10MES05" localSheetId="3">#REF!</definedName>
    <definedName name="SUBBLO10MES05">#REF!</definedName>
    <definedName name="SUBBLO10MES06" localSheetId="2">#REF!</definedName>
    <definedName name="SUBBLO10MES06" localSheetId="3">#REF!</definedName>
    <definedName name="SUBBLO10MES06">#REF!</definedName>
    <definedName name="SUBBLO10POL02" localSheetId="2">#REF!</definedName>
    <definedName name="SUBBLO10POL02" localSheetId="3">#REF!</definedName>
    <definedName name="SUBBLO10POL02">#REF!</definedName>
    <definedName name="SUBBLO10POL03" localSheetId="2">#REF!</definedName>
    <definedName name="SUBBLO10POL03" localSheetId="3">#REF!</definedName>
    <definedName name="SUBBLO10POL03">#REF!</definedName>
    <definedName name="SUBBLO10POL04" localSheetId="2">#REF!</definedName>
    <definedName name="SUBBLO10POL04" localSheetId="3">#REF!</definedName>
    <definedName name="SUBBLO10POL04">#REF!</definedName>
    <definedName name="SUBBLO10POL05" localSheetId="2">#REF!</definedName>
    <definedName name="SUBBLO10POL05" localSheetId="3">#REF!</definedName>
    <definedName name="SUBBLO10POL05">#REF!</definedName>
    <definedName name="SUBBLO10POL06" localSheetId="2">#REF!</definedName>
    <definedName name="SUBBLO10POL06" localSheetId="3">#REF!</definedName>
    <definedName name="SUBBLO10POL06">#REF!</definedName>
    <definedName name="SUBBLO12MES02" localSheetId="2">#REF!</definedName>
    <definedName name="SUBBLO12MES02" localSheetId="3">#REF!</definedName>
    <definedName name="SUBBLO12MES02">#REF!</definedName>
    <definedName name="SUBBLO12MES03" localSheetId="2">#REF!</definedName>
    <definedName name="SUBBLO12MES03" localSheetId="3">#REF!</definedName>
    <definedName name="SUBBLO12MES03">#REF!</definedName>
    <definedName name="SUBBLO12MES04" localSheetId="2">#REF!</definedName>
    <definedName name="SUBBLO12MES04" localSheetId="3">#REF!</definedName>
    <definedName name="SUBBLO12MES04">#REF!</definedName>
    <definedName name="SUBBLO12MES05" localSheetId="2">#REF!</definedName>
    <definedName name="SUBBLO12MES05" localSheetId="3">#REF!</definedName>
    <definedName name="SUBBLO12MES05">#REF!</definedName>
    <definedName name="SUBBLO12MES06" localSheetId="2">#REF!</definedName>
    <definedName name="SUBBLO12MES06" localSheetId="3">#REF!</definedName>
    <definedName name="SUBBLO12MES06">#REF!</definedName>
    <definedName name="SUBBLO12POL02" localSheetId="2">#REF!</definedName>
    <definedName name="SUBBLO12POL02" localSheetId="3">#REF!</definedName>
    <definedName name="SUBBLO12POL02">#REF!</definedName>
    <definedName name="SUBBLO12POL03" localSheetId="2">#REF!</definedName>
    <definedName name="SUBBLO12POL03" localSheetId="3">#REF!</definedName>
    <definedName name="SUBBLO12POL03">#REF!</definedName>
    <definedName name="SUBBLO12POL04" localSheetId="2">#REF!</definedName>
    <definedName name="SUBBLO12POL04" localSheetId="3">#REF!</definedName>
    <definedName name="SUBBLO12POL04">#REF!</definedName>
    <definedName name="SUBBLO12POL05" localSheetId="2">#REF!</definedName>
    <definedName name="SUBBLO12POL05" localSheetId="3">#REF!</definedName>
    <definedName name="SUBBLO12POL05">#REF!</definedName>
    <definedName name="SUBBLO12POL06" localSheetId="2">#REF!</definedName>
    <definedName name="SUBBLO12POL06" localSheetId="3">#REF!</definedName>
    <definedName name="SUBBLO12POL06">#REF!</definedName>
    <definedName name="SUBBLO4MES02" localSheetId="2">#REF!</definedName>
    <definedName name="SUBBLO4MES02" localSheetId="3">#REF!</definedName>
    <definedName name="SUBBLO4MES02">#REF!</definedName>
    <definedName name="SUBBLO4MES03" localSheetId="2">#REF!</definedName>
    <definedName name="SUBBLO4MES03" localSheetId="3">#REF!</definedName>
    <definedName name="SUBBLO4MES03">#REF!</definedName>
    <definedName name="SUBBLO4MES04" localSheetId="2">#REF!</definedName>
    <definedName name="SUBBLO4MES04" localSheetId="3">#REF!</definedName>
    <definedName name="SUBBLO4MES04">#REF!</definedName>
    <definedName name="SUBBLO4MES05" localSheetId="2">#REF!</definedName>
    <definedName name="SUBBLO4MES05" localSheetId="3">#REF!</definedName>
    <definedName name="SUBBLO4MES05">#REF!</definedName>
    <definedName name="SUBBLO4MES06" localSheetId="2">#REF!</definedName>
    <definedName name="SUBBLO4MES06" localSheetId="3">#REF!</definedName>
    <definedName name="SUBBLO4MES06">#REF!</definedName>
    <definedName name="SUBBLO4POL02" localSheetId="2">#REF!</definedName>
    <definedName name="SUBBLO4POL02" localSheetId="3">#REF!</definedName>
    <definedName name="SUBBLO4POL02">#REF!</definedName>
    <definedName name="SUBBLO4POL03" localSheetId="2">#REF!</definedName>
    <definedName name="SUBBLO4POL03" localSheetId="3">#REF!</definedName>
    <definedName name="SUBBLO4POL03">#REF!</definedName>
    <definedName name="SUBBLO4POL04" localSheetId="2">#REF!</definedName>
    <definedName name="SUBBLO4POL04" localSheetId="3">#REF!</definedName>
    <definedName name="SUBBLO4POL04">#REF!</definedName>
    <definedName name="SUBBLO4POL05" localSheetId="2">#REF!</definedName>
    <definedName name="SUBBLO4POL05" localSheetId="3">#REF!</definedName>
    <definedName name="SUBBLO4POL05">#REF!</definedName>
    <definedName name="SUBBLO4POL06" localSheetId="2">#REF!</definedName>
    <definedName name="SUBBLO4POL06" localSheetId="3">#REF!</definedName>
    <definedName name="SUBBLO4POL06">#REF!</definedName>
    <definedName name="SUBBLO6MES02" localSheetId="2">#REF!</definedName>
    <definedName name="SUBBLO6MES02" localSheetId="3">#REF!</definedName>
    <definedName name="SUBBLO6MES02">#REF!</definedName>
    <definedName name="SUBBLO6MES03" localSheetId="2">#REF!</definedName>
    <definedName name="SUBBLO6MES03" localSheetId="3">#REF!</definedName>
    <definedName name="SUBBLO6MES03">#REF!</definedName>
    <definedName name="SUBBLO6MES04" localSheetId="2">#REF!</definedName>
    <definedName name="SUBBLO6MES04" localSheetId="3">#REF!</definedName>
    <definedName name="SUBBLO6MES04">#REF!</definedName>
    <definedName name="SUBBLO6MES05" localSheetId="2">#REF!</definedName>
    <definedName name="SUBBLO6MES05" localSheetId="3">#REF!</definedName>
    <definedName name="SUBBLO6MES05">#REF!</definedName>
    <definedName name="SUBBLO6MES06" localSheetId="2">#REF!</definedName>
    <definedName name="SUBBLO6MES06" localSheetId="3">#REF!</definedName>
    <definedName name="SUBBLO6MES06">#REF!</definedName>
    <definedName name="SUBBLO6POL02" localSheetId="2">#REF!</definedName>
    <definedName name="SUBBLO6POL02" localSheetId="3">#REF!</definedName>
    <definedName name="SUBBLO6POL02">#REF!</definedName>
    <definedName name="SUBBLO6POL03" localSheetId="2">#REF!</definedName>
    <definedName name="SUBBLO6POL03" localSheetId="3">#REF!</definedName>
    <definedName name="SUBBLO6POL03">#REF!</definedName>
    <definedName name="SUBBLO6POL04" localSheetId="2">#REF!</definedName>
    <definedName name="SUBBLO6POL04" localSheetId="3">#REF!</definedName>
    <definedName name="SUBBLO6POL04">#REF!</definedName>
    <definedName name="SUBBLO6POL05" localSheetId="2">#REF!</definedName>
    <definedName name="SUBBLO6POL05" localSheetId="3">#REF!</definedName>
    <definedName name="SUBBLO6POL05">#REF!</definedName>
    <definedName name="SUBBLO6POL06" localSheetId="2">#REF!</definedName>
    <definedName name="SUBBLO6POL06" localSheetId="3">#REF!</definedName>
    <definedName name="SUBBLO6POL06">#REF!</definedName>
    <definedName name="SUBBLO8MES02" localSheetId="2">#REF!</definedName>
    <definedName name="SUBBLO8MES02" localSheetId="3">#REF!</definedName>
    <definedName name="SUBBLO8MES02">#REF!</definedName>
    <definedName name="SUBBLO8MES03" localSheetId="2">#REF!</definedName>
    <definedName name="SUBBLO8MES03" localSheetId="3">#REF!</definedName>
    <definedName name="SUBBLO8MES03">#REF!</definedName>
    <definedName name="SUBBLO8MES04" localSheetId="2">#REF!</definedName>
    <definedName name="SUBBLO8MES04" localSheetId="3">#REF!</definedName>
    <definedName name="SUBBLO8MES04">#REF!</definedName>
    <definedName name="SUBBLO8MES05" localSheetId="2">#REF!</definedName>
    <definedName name="SUBBLO8MES05" localSheetId="3">#REF!</definedName>
    <definedName name="SUBBLO8MES05">#REF!</definedName>
    <definedName name="SUBBLO8MES06" localSheetId="2">#REF!</definedName>
    <definedName name="SUBBLO8MES06" localSheetId="3">#REF!</definedName>
    <definedName name="SUBBLO8MES06">#REF!</definedName>
    <definedName name="SUBBLO8POL02" localSheetId="2">#REF!</definedName>
    <definedName name="SUBBLO8POL02" localSheetId="3">#REF!</definedName>
    <definedName name="SUBBLO8POL02">#REF!</definedName>
    <definedName name="SUBBLO8POL03" localSheetId="2">#REF!</definedName>
    <definedName name="SUBBLO8POL03" localSheetId="3">#REF!</definedName>
    <definedName name="SUBBLO8POL03">#REF!</definedName>
    <definedName name="SUBBLO8POL04" localSheetId="2">#REF!</definedName>
    <definedName name="SUBBLO8POL04" localSheetId="3">#REF!</definedName>
    <definedName name="SUBBLO8POL04">#REF!</definedName>
    <definedName name="SUBBLO8POL05" localSheetId="2">#REF!</definedName>
    <definedName name="SUBBLO8POL05" localSheetId="3">#REF!</definedName>
    <definedName name="SUBBLO8POL05">#REF!</definedName>
    <definedName name="SUBBLO8POL06" localSheetId="2">#REF!</definedName>
    <definedName name="SUBBLO8POL06" localSheetId="3">#REF!</definedName>
    <definedName name="SUBBLO8POL06">#REF!</definedName>
    <definedName name="SUBFDAPOL02" localSheetId="2">#REF!</definedName>
    <definedName name="SUBFDAPOL02" localSheetId="3">#REF!</definedName>
    <definedName name="SUBFDAPOL02">#REF!</definedName>
    <definedName name="SUBFDAPOL03" localSheetId="2">#REF!</definedName>
    <definedName name="SUBFDAPOL03" localSheetId="3">#REF!</definedName>
    <definedName name="SUBFDAPOL03">#REF!</definedName>
    <definedName name="SUBFDAPOL04" localSheetId="2">#REF!</definedName>
    <definedName name="SUBFDAPOL04" localSheetId="3">#REF!</definedName>
    <definedName name="SUBFDAPOL04">#REF!</definedName>
    <definedName name="SUBFDAPOL05" localSheetId="2">#REF!</definedName>
    <definedName name="SUBFDAPOL05" localSheetId="3">#REF!</definedName>
    <definedName name="SUBFDAPOL05">#REF!</definedName>
    <definedName name="SUBFDAPOL06" localSheetId="2">#REF!</definedName>
    <definedName name="SUBFDAPOL06" localSheetId="3">#REF!</definedName>
    <definedName name="SUBFDAPOL06">#REF!</definedName>
    <definedName name="SUBGRAMES01" localSheetId="2">#REF!</definedName>
    <definedName name="SUBGRAMES01" localSheetId="3">#REF!</definedName>
    <definedName name="SUBGRAMES01">#REF!</definedName>
    <definedName name="SUBGRAPOL02" localSheetId="2">#REF!</definedName>
    <definedName name="SUBGRAPOL02" localSheetId="3">#REF!</definedName>
    <definedName name="SUBGRAPOL02">#REF!</definedName>
    <definedName name="SUBGRAPOL03" localSheetId="2">#REF!</definedName>
    <definedName name="SUBGRAPOL03" localSheetId="3">#REF!</definedName>
    <definedName name="SUBGRAPOL03">#REF!</definedName>
    <definedName name="SUBGRAPOL04" localSheetId="2">#REF!</definedName>
    <definedName name="SUBGRAPOL04" localSheetId="3">#REF!</definedName>
    <definedName name="SUBGRAPOL04">#REF!</definedName>
    <definedName name="SUBGRAPOL05" localSheetId="2">#REF!</definedName>
    <definedName name="SUBGRAPOL05" localSheetId="3">#REF!</definedName>
    <definedName name="SUBGRAPOL05">#REF!</definedName>
    <definedName name="SUBGRAPOL06" localSheetId="2">#REF!</definedName>
    <definedName name="SUBGRAPOL06" localSheetId="3">#REF!</definedName>
    <definedName name="SUBGRAPOL06">#REF!</definedName>
    <definedName name="Subida.Mat.pintura">'[40]Costos Mano de Obra'!$O$55</definedName>
    <definedName name="Subida__Bajada_y_Transporte_Cemento" localSheetId="2">#REF!</definedName>
    <definedName name="Subida__Bajada_y_Transporte_Cemento" localSheetId="3">#REF!</definedName>
    <definedName name="Subida__Bajada_y_Transporte_Cemento">#REF!</definedName>
    <definedName name="Subida__Bajada_y_Transporte_Cemento_2">#N/A</definedName>
    <definedName name="Subida__Bajada_y_Transporte_Cemento_3">#N/A</definedName>
    <definedName name="subtotal" localSheetId="2">#REF!</definedName>
    <definedName name="subtotal" localSheetId="3">#REF!</definedName>
    <definedName name="subtotal">#REF!</definedName>
    <definedName name="subtotal_2">"$#REF!.$H$59"</definedName>
    <definedName name="subtotal_3">"$#REF!.$H$59"</definedName>
    <definedName name="SUBTOTAL1" localSheetId="2">#REF!</definedName>
    <definedName name="SUBTOTAL1" localSheetId="3">#REF!</definedName>
    <definedName name="SUBTOTAL1">#REF!</definedName>
    <definedName name="SUBTOTAL1_2">"$#REF!.$H$52"</definedName>
    <definedName name="SUBTOTAL1_3">"$#REF!.$H$52"</definedName>
    <definedName name="SUBTOTALA" localSheetId="2">#REF!</definedName>
    <definedName name="SUBTOTALA" localSheetId="3">#REF!</definedName>
    <definedName name="SUBTOTALA">#REF!</definedName>
    <definedName name="SUBTOTALA_2">"$#REF!.$M$53"</definedName>
    <definedName name="SUBTOTALA_3">"$#REF!.$M$53"</definedName>
    <definedName name="SUBTOTALGASTOSGENERALES" localSheetId="2">#REF!</definedName>
    <definedName name="SUBTOTALGASTOSGENERALES" localSheetId="3">#REF!</definedName>
    <definedName name="SUBTOTALGASTOSGENERALES">#REF!</definedName>
    <definedName name="SUBTOTALGASTOSGENERALES_2">"$#REF!.$H$67"</definedName>
    <definedName name="SUBTOTALGASTOSGENERALES_3">"$#REF!.$H$67"</definedName>
    <definedName name="SUBTOTALGASTOSGENERALES1" localSheetId="2">#REF!</definedName>
    <definedName name="SUBTOTALGASTOSGENERALES1" localSheetId="3">#REF!</definedName>
    <definedName name="SUBTOTALGASTOSGENERALES1">#REF!</definedName>
    <definedName name="SUBTOTALGASTOSGENERALES1_2">"$#REF!.$H$59"</definedName>
    <definedName name="SUBTOTALGASTOSGENERALES1_3">"$#REF!.$H$59"</definedName>
    <definedName name="subtotalgeneral" localSheetId="2">#REF!</definedName>
    <definedName name="subtotalgeneral" localSheetId="3">#REF!</definedName>
    <definedName name="subtotalgeneral">#REF!</definedName>
    <definedName name="SUBTOTALPRESU" localSheetId="2">#REF!</definedName>
    <definedName name="SUBTOTALPRESU" localSheetId="3">#REF!</definedName>
    <definedName name="SUBTOTALPRESU">#REF!</definedName>
    <definedName name="SUBTOTALPRESU_2">"$#REF!.$F$52"</definedName>
    <definedName name="SUBTOTALPRESU_3">"$#REF!.$F$52"</definedName>
    <definedName name="SUELDO" localSheetId="2">#REF!</definedName>
    <definedName name="SUELDO" localSheetId="3">#REF!</definedName>
    <definedName name="SUELDO">#REF!</definedName>
    <definedName name="SUELDO_2">"$#REF!.$#REF!$#REF!"</definedName>
    <definedName name="SUELDO_3">"$#REF!.$#REF!$#REF!"</definedName>
    <definedName name="sum.coloc..gravo.arena">'[26]Analisis Unitarios'!$E$614</definedName>
    <definedName name="sum.coloc.tub.18">'[26]Analisis Unitarios'!$E$1116</definedName>
    <definedName name="sum.coloc.tub.21">'[26]Analisis Unitarios'!$E$1068</definedName>
    <definedName name="sum.coloc.tub.24">'[26]Analisis Unitarios'!$E$1021</definedName>
    <definedName name="sum.coloc.tub.42">'[26]Analisis Unitarios'!$E$925</definedName>
    <definedName name="sum.coloc.tub.60">'[26]Analisis Unitarios'!$E$829</definedName>
    <definedName name="sum.coloc.tub.8">'[26]Analisis Unitarios'!$E$1164</definedName>
    <definedName name="Suministro_y_Regado_de_Tierra_Negra" localSheetId="2">[9]Insumos!#REF!</definedName>
    <definedName name="Suministro_y_Regado_de_Tierra_Negra" localSheetId="3">[9]Insumos!#REF!</definedName>
    <definedName name="Suministro_y_Regado_de_Tierra_Negra">[9]Insumos!#REF!</definedName>
    <definedName name="SUMINISTROS" localSheetId="2">#REF!</definedName>
    <definedName name="SUMINISTROS" localSheetId="3">#REF!</definedName>
    <definedName name="SUMINISTROS">#REF!</definedName>
    <definedName name="t" localSheetId="2">Todas las Hojas !$A$1:$G$3</definedName>
    <definedName name="t" localSheetId="3">Todas las Hojas !$A$1:$G$3</definedName>
    <definedName name="t">Todas las Hojas !$A$1:$G$3</definedName>
    <definedName name="TABIQUESBAÑOSM2CONTRA" localSheetId="2">#REF!</definedName>
    <definedName name="TABIQUESBAÑOSM2CONTRA" localSheetId="3">#REF!</definedName>
    <definedName name="TABIQUESBAÑOSM2CONTRA">#REF!</definedName>
    <definedName name="TABLESTACADO" localSheetId="2">'[92]Ana.precios un'!#REF!</definedName>
    <definedName name="TABLESTACADO" localSheetId="3">'[92]Ana.precios un'!#REF!</definedName>
    <definedName name="TABLESTACADO">'[92]Ana.precios un'!#REF!</definedName>
    <definedName name="tablestacas" localSheetId="2">#REF!</definedName>
    <definedName name="tablestacas" localSheetId="3">#REF!</definedName>
    <definedName name="tablestacas">#REF!</definedName>
    <definedName name="TABLETAS" localSheetId="2">#REF!</definedName>
    <definedName name="TABLETAS" localSheetId="3">#REF!</definedName>
    <definedName name="TABLETAS">#REF!</definedName>
    <definedName name="TABLETAS_2">#N/A</definedName>
    <definedName name="TABLETAS_3">#N/A</definedName>
    <definedName name="TANQUE_55Gls" localSheetId="2">#REF!</definedName>
    <definedName name="TANQUE_55Gls">#REF!</definedName>
    <definedName name="TANQUEAGUA" localSheetId="2">#REF!</definedName>
    <definedName name="TANQUEAGUA" localSheetId="3">#REF!</definedName>
    <definedName name="TANQUEAGUA">#REF!</definedName>
    <definedName name="TAPA_ALUMINIO_1x1" localSheetId="2">#REF!</definedName>
    <definedName name="TAPA_ALUMINIO_1x1">#REF!</definedName>
    <definedName name="TAPA_REGISTRO_HF" localSheetId="2">#REF!</definedName>
    <definedName name="TAPA_REGISTRO_HF">#REF!</definedName>
    <definedName name="TAPA_REGISTRO_HF_LIVIANA" localSheetId="2">#REF!</definedName>
    <definedName name="TAPA_REGISTRO_HF_LIVIANA">#REF!</definedName>
    <definedName name="TAPACISALUM2727" localSheetId="2">#REF!</definedName>
    <definedName name="TAPACISALUM2727" localSheetId="3">#REF!</definedName>
    <definedName name="TAPACISALUM2727">#REF!</definedName>
    <definedName name="TAPAINODNAT" localSheetId="2">#REF!</definedName>
    <definedName name="TAPAINODNAT" localSheetId="3">#REF!</definedName>
    <definedName name="TAPAINODNAT">#REF!</definedName>
    <definedName name="TAPE" localSheetId="2">#REF!</definedName>
    <definedName name="TAPE" localSheetId="3">#REF!</definedName>
    <definedName name="TAPE">#REF!</definedName>
    <definedName name="TAPE_3M" localSheetId="2">#REF!</definedName>
    <definedName name="TAPE_3M">#REF!</definedName>
    <definedName name="TAPONREG2" localSheetId="2">#REF!</definedName>
    <definedName name="TAPONREG2" localSheetId="3">#REF!</definedName>
    <definedName name="TAPONREG2">#REF!</definedName>
    <definedName name="TAPONREG3" localSheetId="2">#REF!</definedName>
    <definedName name="TAPONREG3" localSheetId="3">#REF!</definedName>
    <definedName name="TAPONREG3">#REF!</definedName>
    <definedName name="TAPONREG4" localSheetId="2">#REF!</definedName>
    <definedName name="TAPONREG4" localSheetId="3">#REF!</definedName>
    <definedName name="TAPONREG4">#REF!</definedName>
    <definedName name="TARUGO" localSheetId="2">#REF!</definedName>
    <definedName name="TARUGO" localSheetId="3">#REF!</definedName>
    <definedName name="TARUGO">#REF!</definedName>
    <definedName name="tasa" localSheetId="3">[21]analisis!$F$4</definedName>
    <definedName name="TASA">[93]Insumos!$H$2</definedName>
    <definedName name="tasa2" localSheetId="2">#REF!</definedName>
    <definedName name="tasa2">#REF!</definedName>
    <definedName name="tasa5" localSheetId="2">#REF!</definedName>
    <definedName name="tasa5">#REF!</definedName>
    <definedName name="TC" localSheetId="2">#REF!</definedName>
    <definedName name="TC" localSheetId="3">'[3]Mano Obra'!$D$16</definedName>
    <definedName name="TC">#REF!</definedName>
    <definedName name="TC1_">'[23]Analisis Detallado'!#REF!</definedName>
    <definedName name="TC1_1_2_">'[23]Analisis Detallado'!#REF!</definedName>
    <definedName name="TC1_1_4_">'[23]Analisis Detallado'!#REF!</definedName>
    <definedName name="TC1_2_">'[23]Analisis Detallado'!#REF!</definedName>
    <definedName name="TC2_">'[23]Analisis Detallado'!#REF!</definedName>
    <definedName name="TC2_1_2_">'[23]Analisis Detallado'!#REF!</definedName>
    <definedName name="TC3_">'[23]Analisis Detallado'!#REF!</definedName>
    <definedName name="TC3_4_">'[23]Analisis Detallado'!#REF!</definedName>
    <definedName name="TC4_">'[23]Analisis Detallado'!#REF!</definedName>
    <definedName name="TD1_1_2_">'[23]Analisis Detallado'!#REF!</definedName>
    <definedName name="TD10_">'[23]Analisis Detallado'!#REF!</definedName>
    <definedName name="TD2_">'[23]Analisis Detallado'!#REF!</definedName>
    <definedName name="TD3_">'[23]Analisis Detallado'!#REF!</definedName>
    <definedName name="TD4_">'[23]Analisis Detallado'!#REF!</definedName>
    <definedName name="TD6_">'[23]Analisis Detallado'!#REF!</definedName>
    <definedName name="TD8_">'[23]Analisis Detallado'!#REF!</definedName>
    <definedName name="TECHOASBTIJPIN" localSheetId="2">#REF!</definedName>
    <definedName name="TECHOASBTIJPIN" localSheetId="3">#REF!</definedName>
    <definedName name="TECHOASBTIJPIN">#REF!</definedName>
    <definedName name="TECHOTEJASFFORROCAO" localSheetId="2">#REF!</definedName>
    <definedName name="TECHOTEJASFFORROCAO" localSheetId="3">#REF!</definedName>
    <definedName name="TECHOTEJASFFORROCAO">#REF!</definedName>
    <definedName name="TECHOTEJASFFORROCED" localSheetId="2">#REF!</definedName>
    <definedName name="TECHOTEJASFFORROCED" localSheetId="3">#REF!</definedName>
    <definedName name="TECHOTEJASFFORROCED">#REF!</definedName>
    <definedName name="TECHOTEJASFFORROPINTRA" localSheetId="2">#REF!</definedName>
    <definedName name="TECHOTEJASFFORROPINTRA" localSheetId="3">#REF!</definedName>
    <definedName name="TECHOTEJASFFORROPINTRA">#REF!</definedName>
    <definedName name="TECHOTEJASFFORROROBBRA" localSheetId="2">#REF!</definedName>
    <definedName name="TECHOTEJASFFORROROBBRA" localSheetId="3">#REF!</definedName>
    <definedName name="TECHOTEJASFFORROROBBRA">#REF!</definedName>
    <definedName name="TECHOTEJCURVFORROCAO" localSheetId="2">#REF!</definedName>
    <definedName name="TECHOTEJCURVFORROCAO" localSheetId="3">#REF!</definedName>
    <definedName name="TECHOTEJCURVFORROCAO">#REF!</definedName>
    <definedName name="TECHOTEJCURVFORROCED" localSheetId="2">#REF!</definedName>
    <definedName name="TECHOTEJCURVFORROCED" localSheetId="3">#REF!</definedName>
    <definedName name="TECHOTEJCURVFORROCED">#REF!</definedName>
    <definedName name="TECHOTEJCURVFORROPINTRA" localSheetId="2">#REF!</definedName>
    <definedName name="TECHOTEJCURVFORROPINTRA" localSheetId="3">#REF!</definedName>
    <definedName name="TECHOTEJCURVFORROPINTRA">#REF!</definedName>
    <definedName name="TECHOTEJCURVFORROROBBRA" localSheetId="2">#REF!</definedName>
    <definedName name="TECHOTEJCURVFORROROBBRA" localSheetId="3">#REF!</definedName>
    <definedName name="TECHOTEJCURVFORROROBBRA">#REF!</definedName>
    <definedName name="TECHOTEJCURVSOBREFINO" localSheetId="2">#REF!</definedName>
    <definedName name="TECHOTEJCURVSOBREFINO" localSheetId="3">#REF!</definedName>
    <definedName name="TECHOTEJCURVSOBREFINO">#REF!</definedName>
    <definedName name="TECHOTEJCURVTIJPIN" localSheetId="2">#REF!</definedName>
    <definedName name="TECHOTEJCURVTIJPIN" localSheetId="3">#REF!</definedName>
    <definedName name="TECHOTEJCURVTIJPIN">#REF!</definedName>
    <definedName name="TECHOZIN26TIJPIN" localSheetId="2">#REF!</definedName>
    <definedName name="TECHOZIN26TIJPIN" localSheetId="3">#REF!</definedName>
    <definedName name="TECHOZIN26TIJPIN">#REF!</definedName>
    <definedName name="TEE_ACERO_12x8" localSheetId="2">#REF!</definedName>
    <definedName name="TEE_ACERO_12x8">#REF!</definedName>
    <definedName name="TEE_ACERO_16x12" localSheetId="2">#REF!</definedName>
    <definedName name="TEE_ACERO_16x12">#REF!</definedName>
    <definedName name="TEE_ACERO_16x16" localSheetId="2">#REF!</definedName>
    <definedName name="TEE_ACERO_16x16">#REF!</definedName>
    <definedName name="TEE_ACERO_16x6" localSheetId="2">#REF!</definedName>
    <definedName name="TEE_ACERO_16x6">#REF!</definedName>
    <definedName name="TEE_ACERO_16x8" localSheetId="2">#REF!</definedName>
    <definedName name="TEE_ACERO_16x8">#REF!</definedName>
    <definedName name="TEE_ACERO_20x16" localSheetId="2">#REF!</definedName>
    <definedName name="TEE_ACERO_20x16">#REF!</definedName>
    <definedName name="TEE_CPVC_12" localSheetId="2">#REF!</definedName>
    <definedName name="TEE_CPVC_12">#REF!</definedName>
    <definedName name="TEE_HG_1" localSheetId="2">#REF!</definedName>
    <definedName name="TEE_HG_1">#REF!</definedName>
    <definedName name="TEE_HG_1_12" localSheetId="2">#REF!</definedName>
    <definedName name="TEE_HG_1_12">#REF!</definedName>
    <definedName name="TEE_HG_12" localSheetId="2">#REF!</definedName>
    <definedName name="TEE_HG_12">#REF!</definedName>
    <definedName name="TEE_HG_34" localSheetId="2">#REF!</definedName>
    <definedName name="TEE_HG_34">#REF!</definedName>
    <definedName name="TEE_PVC_PRES_1" localSheetId="2">#REF!</definedName>
    <definedName name="TEE_PVC_PRES_1">#REF!</definedName>
    <definedName name="TEE_PVC_PRES_12" localSheetId="2">#REF!</definedName>
    <definedName name="TEE_PVC_PRES_12">#REF!</definedName>
    <definedName name="TEE_PVC_PRES_34" localSheetId="2">#REF!</definedName>
    <definedName name="TEE_PVC_PRES_34">#REF!</definedName>
    <definedName name="TEECPVC12" localSheetId="2">#REF!</definedName>
    <definedName name="TEECPVC12" localSheetId="3">#REF!</definedName>
    <definedName name="TEECPVC12">#REF!</definedName>
    <definedName name="TEECPVC34" localSheetId="2">#REF!</definedName>
    <definedName name="TEECPVC34" localSheetId="3">#REF!</definedName>
    <definedName name="TEECPVC34">#REF!</definedName>
    <definedName name="TEEHG1" localSheetId="2">#REF!</definedName>
    <definedName name="TEEHG1" localSheetId="3">#REF!</definedName>
    <definedName name="TEEHG1">#REF!</definedName>
    <definedName name="TEEHG112" localSheetId="2">#REF!</definedName>
    <definedName name="TEEHG112" localSheetId="3">#REF!</definedName>
    <definedName name="TEEHG112">#REF!</definedName>
    <definedName name="TEEHG12" localSheetId="2">#REF!</definedName>
    <definedName name="TEEHG12" localSheetId="3">#REF!</definedName>
    <definedName name="TEEHG12">#REF!</definedName>
    <definedName name="TEEHG2" localSheetId="2">#REF!</definedName>
    <definedName name="TEEHG2" localSheetId="3">#REF!</definedName>
    <definedName name="TEEHG2">#REF!</definedName>
    <definedName name="TEEHG212" localSheetId="2">#REF!</definedName>
    <definedName name="TEEHG212" localSheetId="3">#REF!</definedName>
    <definedName name="TEEHG212">#REF!</definedName>
    <definedName name="TEEHG3" localSheetId="2">#REF!</definedName>
    <definedName name="TEEHG3" localSheetId="3">#REF!</definedName>
    <definedName name="TEEHG3">#REF!</definedName>
    <definedName name="TEEHG34" localSheetId="2">#REF!</definedName>
    <definedName name="TEEHG34" localSheetId="3">#REF!</definedName>
    <definedName name="TEEHG34">#REF!</definedName>
    <definedName name="TEEHG4" localSheetId="2">#REF!</definedName>
    <definedName name="TEEHG4" localSheetId="3">#REF!</definedName>
    <definedName name="TEEHG4">#REF!</definedName>
    <definedName name="TEEPVCDREN2X2" localSheetId="2">#REF!</definedName>
    <definedName name="TEEPVCDREN2X2" localSheetId="3">#REF!</definedName>
    <definedName name="TEEPVCDREN2X2">#REF!</definedName>
    <definedName name="TEEPVCDREN3X2" localSheetId="2">#REF!</definedName>
    <definedName name="TEEPVCDREN3X2" localSheetId="3">#REF!</definedName>
    <definedName name="TEEPVCDREN3X2">#REF!</definedName>
    <definedName name="TEEPVCDREN3X3" localSheetId="2">#REF!</definedName>
    <definedName name="TEEPVCDREN3X3" localSheetId="3">#REF!</definedName>
    <definedName name="TEEPVCDREN3X3">#REF!</definedName>
    <definedName name="TEEPVCDREN4X2" localSheetId="2">#REF!</definedName>
    <definedName name="TEEPVCDREN4X2" localSheetId="3">#REF!</definedName>
    <definedName name="TEEPVCDREN4X2">#REF!</definedName>
    <definedName name="TEEPVCDREN4X3" localSheetId="2">#REF!</definedName>
    <definedName name="TEEPVCDREN4X3" localSheetId="3">#REF!</definedName>
    <definedName name="TEEPVCDREN4X3">#REF!</definedName>
    <definedName name="TEEPVCDREN4X4" localSheetId="2">#REF!</definedName>
    <definedName name="TEEPVCDREN4X4" localSheetId="3">#REF!</definedName>
    <definedName name="TEEPVCDREN4X4">#REF!</definedName>
    <definedName name="TEEPVCDREN6X3" localSheetId="2">#REF!</definedName>
    <definedName name="TEEPVCDREN6X3" localSheetId="3">#REF!</definedName>
    <definedName name="TEEPVCDREN6X3">#REF!</definedName>
    <definedName name="TEEPVCDREN6X4" localSheetId="2">#REF!</definedName>
    <definedName name="TEEPVCDREN6X4" localSheetId="3">#REF!</definedName>
    <definedName name="TEEPVCDREN6X4">#REF!</definedName>
    <definedName name="TEEPVCDREN6X6" localSheetId="2">#REF!</definedName>
    <definedName name="TEEPVCDREN6X6" localSheetId="3">#REF!</definedName>
    <definedName name="TEEPVCDREN6X6">#REF!</definedName>
    <definedName name="TEEPVCPRES1" localSheetId="2">#REF!</definedName>
    <definedName name="TEEPVCPRES1" localSheetId="3">#REF!</definedName>
    <definedName name="TEEPVCPRES1">#REF!</definedName>
    <definedName name="TEEPVCPRES112" localSheetId="2">#REF!</definedName>
    <definedName name="TEEPVCPRES112" localSheetId="3">#REF!</definedName>
    <definedName name="TEEPVCPRES112">#REF!</definedName>
    <definedName name="TEEPVCPRES12" localSheetId="2">#REF!</definedName>
    <definedName name="TEEPVCPRES12" localSheetId="3">#REF!</definedName>
    <definedName name="TEEPVCPRES12">#REF!</definedName>
    <definedName name="TEEPVCPRES2" localSheetId="2">#REF!</definedName>
    <definedName name="TEEPVCPRES2" localSheetId="3">#REF!</definedName>
    <definedName name="TEEPVCPRES2">#REF!</definedName>
    <definedName name="TEEPVCPRES3" localSheetId="2">#REF!</definedName>
    <definedName name="TEEPVCPRES3" localSheetId="3">#REF!</definedName>
    <definedName name="TEEPVCPRES3">#REF!</definedName>
    <definedName name="TEEPVCPRES34" localSheetId="2">#REF!</definedName>
    <definedName name="TEEPVCPRES34" localSheetId="3">#REF!</definedName>
    <definedName name="TEEPVCPRES34">#REF!</definedName>
    <definedName name="TEEPVCPRES4" localSheetId="2">#REF!</definedName>
    <definedName name="TEEPVCPRES4" localSheetId="3">#REF!</definedName>
    <definedName name="TEEPVCPRES4">#REF!</definedName>
    <definedName name="TEEPVCPRES6" localSheetId="2">#REF!</definedName>
    <definedName name="TEEPVCPRES6" localSheetId="3">#REF!</definedName>
    <definedName name="TEEPVCPRES6">#REF!</definedName>
    <definedName name="TEFLON" localSheetId="2">#REF!</definedName>
    <definedName name="TEFLON" localSheetId="3">#REF!</definedName>
    <definedName name="TEFLON">#REF!</definedName>
    <definedName name="TEJAASFINST" localSheetId="2">#REF!</definedName>
    <definedName name="TEJAASFINST" localSheetId="3">#REF!</definedName>
    <definedName name="TEJAASFINST">#REF!</definedName>
    <definedName name="TELFORD">#REF!</definedName>
    <definedName name="TELJAGS" localSheetId="2">#REF!</definedName>
    <definedName name="TELJAGS">#REF!</definedName>
    <definedName name="tetuii" localSheetId="2">#REF!</definedName>
    <definedName name="tetuii" localSheetId="3">#REF!</definedName>
    <definedName name="tetuii">#REF!</definedName>
    <definedName name="THINNER" localSheetId="2">#REF!</definedName>
    <definedName name="THINNER" localSheetId="3">#REF!</definedName>
    <definedName name="THINNER">#REF!</definedName>
    <definedName name="tie" localSheetId="2">#REF!</definedName>
    <definedName name="tie" localSheetId="3">#REF!</definedName>
    <definedName name="tie">#REF!</definedName>
    <definedName name="tiempo.capataz" localSheetId="3">'[26]Analisis Unitarios'!$K$5</definedName>
    <definedName name="tiempo.capataz">'[26]Analisis Unitarios'!$K$5</definedName>
    <definedName name="tiempo.giro.180grados.retro.exc.4.5m" localSheetId="3">'[26]Analisis Unitarios'!$E$406</definedName>
    <definedName name="tiempo.giro.180grados.retro.exc.4.5m">'[26]Analisis Unitarios'!$E$406</definedName>
    <definedName name="tiempo.giro.90grados.retro.carguio.3m" localSheetId="3">'[26]Analisis Unitarios'!$E$442</definedName>
    <definedName name="tiempo.giro.90grados.retro.carguio.3m">'[26]Analisis Unitarios'!$E$442</definedName>
    <definedName name="tiempo.sereno">'[26]Analisis Unitarios'!$K$4</definedName>
    <definedName name="TIMBRE" localSheetId="2">#REF!</definedName>
    <definedName name="TIMBRE" localSheetId="3">#REF!</definedName>
    <definedName name="TIMBRE">#REF!</definedName>
    <definedName name="TINACOS" localSheetId="2">#REF!</definedName>
    <definedName name="TINACOS" localSheetId="3">#REF!</definedName>
    <definedName name="TINACOS">#REF!</definedName>
    <definedName name="TITULO_COPIAR_TODO" localSheetId="2">#REF!</definedName>
    <definedName name="TITULO_COPIAR_TODO">#REF!</definedName>
    <definedName name="TITULO_PRESUPUESTO" localSheetId="2">#REF!</definedName>
    <definedName name="TITULO_PRESUPUESTO">#REF!</definedName>
    <definedName name="_xlnm.Print_Titles" localSheetId="1">'PRES Comision'!$1:$8</definedName>
    <definedName name="_xlnm.Print_Titles" localSheetId="2">'PRES Comision PRECIO ANTIGUO'!$1:$8</definedName>
    <definedName name="_xlnm.Print_Titles" localSheetId="3">'Volumetria PLAY SABANETA'!$13:$16</definedName>
    <definedName name="_xlnm.Print_Titles">#REF!</definedName>
    <definedName name="tiza" localSheetId="2">#REF!</definedName>
    <definedName name="tiza" localSheetId="3">#REF!</definedName>
    <definedName name="tiza">#REF!</definedName>
    <definedName name="TNC" localSheetId="0">'[46]MANO DE OBRA GENERAL'!$E$32</definedName>
    <definedName name="TNC">'[3]Mano Obra'!$D$17</definedName>
    <definedName name="TO" localSheetId="2">[10]A!#REF!</definedName>
    <definedName name="TO" localSheetId="3">[10]A!#REF!</definedName>
    <definedName name="TO">[10]A!#REF!</definedName>
    <definedName name="Tolas" localSheetId="2">#REF!</definedName>
    <definedName name="Tolas" localSheetId="3">#REF!</definedName>
    <definedName name="Tolas">#REF!</definedName>
    <definedName name="Tolas_2">"$#REF!.$B$13"</definedName>
    <definedName name="Tolas_3">"$#REF!.$B$13"</definedName>
    <definedName name="TOMACORRIENTE_110V" localSheetId="2">#REF!</definedName>
    <definedName name="TOMACORRIENTE_110V">#REF!</definedName>
    <definedName name="TOMACORRIENTE_220V_SENC" localSheetId="2">#REF!</definedName>
    <definedName name="TOMACORRIENTE_220V_SENC">#REF!</definedName>
    <definedName name="TOMACORRIENTE_30a" localSheetId="2">#REF!</definedName>
    <definedName name="TOMACORRIENTE_30a">#REF!</definedName>
    <definedName name="tony" localSheetId="2">'[90]Pasarela de L=60.00'!#REF!</definedName>
    <definedName name="tony" localSheetId="3">'[90]Pasarela de L=60.00'!#REF!</definedName>
    <definedName name="tony">'[90]Pasarela de L=60.00'!#REF!</definedName>
    <definedName name="Tope_de_Marmolite_C_Normal" localSheetId="2">[9]Insumos!#REF!</definedName>
    <definedName name="Tope_de_Marmolite_C_Normal" localSheetId="3">[9]Insumos!#REF!</definedName>
    <definedName name="Tope_de_Marmolite_C_Normal">[9]Insumos!#REF!</definedName>
    <definedName name="TOPEMARMOLITE" localSheetId="2">#REF!</definedName>
    <definedName name="TOPEMARMOLITE" localSheetId="3">#REF!</definedName>
    <definedName name="TOPEMARMOLITE">#REF!</definedName>
    <definedName name="TOPOGRAFIA" localSheetId="2">#REF!</definedName>
    <definedName name="TOPOGRAFIA" localSheetId="3">#REF!</definedName>
    <definedName name="TOPOGRAFIA">#REF!</definedName>
    <definedName name="TOPOGRAFIA_2">#N/A</definedName>
    <definedName name="TOPOGRAFIA_3">#N/A</definedName>
    <definedName name="Topografo" localSheetId="2">#REF!</definedName>
    <definedName name="Topografo">#REF!</definedName>
    <definedName name="TORN3X38" localSheetId="2">#REF!</definedName>
    <definedName name="TORN3X38" localSheetId="3">#REF!</definedName>
    <definedName name="TORN3X38">#REF!</definedName>
    <definedName name="TORNILLO" localSheetId="2">#REF!</definedName>
    <definedName name="TORNILLO" localSheetId="3">#REF!</definedName>
    <definedName name="TORNILLO">#REF!</definedName>
    <definedName name="TORNILLOS" localSheetId="2">#REF!</definedName>
    <definedName name="TORNILLOS" localSheetId="3">#REF!</definedName>
    <definedName name="TORNILLOS">#REF!</definedName>
    <definedName name="TORNILLOS_2">"$#REF!.$B$#REF!"</definedName>
    <definedName name="TORNILLOS_3">"$#REF!.$B$#REF!"</definedName>
    <definedName name="Tornillos_5_x3_8" localSheetId="2">#REF!</definedName>
    <definedName name="Tornillos_5_x3_8" localSheetId="3">#REF!</definedName>
    <definedName name="Tornillos_5_x3_8">#REF!</definedName>
    <definedName name="Tornillos_5_x3_8_2">#N/A</definedName>
    <definedName name="Tornillos_5_x3_8_3">#N/A</definedName>
    <definedName name="TORNILLOS_INODORO" localSheetId="2">#REF!</definedName>
    <definedName name="TORNILLOS_INODORO">#REF!</definedName>
    <definedName name="TORNILLOSFIJARARAN" localSheetId="2">#REF!</definedName>
    <definedName name="TORNILLOSFIJARARAN" localSheetId="3">#REF!</definedName>
    <definedName name="TORNILLOSFIJARARAN">#REF!</definedName>
    <definedName name="Tosca" localSheetId="2">[9]Insumos!#REF!</definedName>
    <definedName name="Tosca" localSheetId="3">[9]Insumos!#REF!</definedName>
    <definedName name="Tosca">[9]Insumos!#REF!</definedName>
    <definedName name="tosi" localSheetId="2">#REF!</definedName>
    <definedName name="tosi" localSheetId="3">#REF!</definedName>
    <definedName name="tosi">#REF!</definedName>
    <definedName name="tosii" localSheetId="2">#REF!</definedName>
    <definedName name="tosii" localSheetId="3">#REF!</definedName>
    <definedName name="tosii">#REF!</definedName>
    <definedName name="tosiii" localSheetId="2">#REF!</definedName>
    <definedName name="tosiii" localSheetId="3">#REF!</definedName>
    <definedName name="tosiii">#REF!</definedName>
    <definedName name="tosiiii" localSheetId="2">#REF!</definedName>
    <definedName name="tosiiii" localSheetId="3">#REF!</definedName>
    <definedName name="tosiiii">#REF!</definedName>
    <definedName name="Total" localSheetId="2">#REF!</definedName>
    <definedName name="Total">#REF!</definedName>
    <definedName name="TOTAL_2" localSheetId="2">#REF!</definedName>
    <definedName name="TOTAL_2">#REF!</definedName>
    <definedName name="totalgeneral" localSheetId="2">#REF!</definedName>
    <definedName name="totalgeneral" localSheetId="3">#REF!</definedName>
    <definedName name="totalgeneral">#REF!</definedName>
    <definedName name="totalgeneral_2">"$#REF!.$M$56"</definedName>
    <definedName name="totalgeneral_3">"$#REF!.$M$56"</definedName>
    <definedName name="TP1_">'[23]Analisis Detallado'!#REF!</definedName>
    <definedName name="TP1_1_2_">'[23]Analisis Detallado'!#REF!</definedName>
    <definedName name="TP1_2_">'[23]Analisis Detallado'!#REF!</definedName>
    <definedName name="TP10_">'[23]Analisis Detallado'!#REF!</definedName>
    <definedName name="TP2_">'[23]Analisis Detallado'!#REF!</definedName>
    <definedName name="TP3_">'[23]Analisis Detallado'!#REF!</definedName>
    <definedName name="TP3_4_">'[23]Analisis Detallado'!#REF!</definedName>
    <definedName name="TP4_">'[23]Analisis Detallado'!#REF!</definedName>
    <definedName name="TP6_">'[23]Analisis Detallado'!#REF!</definedName>
    <definedName name="TP8_">'[23]Analisis Detallado'!#REF!</definedName>
    <definedName name="TPC3_4_">'[23]Analisis Detallado'!#REF!</definedName>
    <definedName name="TRACTOR_D8K" localSheetId="2">#REF!</definedName>
    <definedName name="TRACTOR_D8K">#REF!</definedName>
    <definedName name="TRACTORD">[48]EQUIPOS!$D$14</definedName>
    <definedName name="tractorm" localSheetId="2">'[27]Listado Equipos a utilizar'!#REF!</definedName>
    <definedName name="tractorm" localSheetId="3">'[27]Listado Equipos a utilizar'!#REF!</definedName>
    <definedName name="tractorm">'[27]Listado Equipos a utilizar'!#REF!</definedName>
    <definedName name="TRAGRACAL" localSheetId="2">#REF!</definedName>
    <definedName name="TRAGRACAL" localSheetId="3">#REF!</definedName>
    <definedName name="TRAGRACAL">#REF!</definedName>
    <definedName name="TRAGRAROC" localSheetId="2">#REF!</definedName>
    <definedName name="TRAGRAROC" localSheetId="3">#REF!</definedName>
    <definedName name="TRAGRAROC">#REF!</definedName>
    <definedName name="TRAGRATIE" localSheetId="2">#REF!</definedName>
    <definedName name="TRAGRATIE" localSheetId="3">#REF!</definedName>
    <definedName name="TRAGRATIE">#REF!</definedName>
    <definedName name="TRANINSTVENTYPTA" localSheetId="2">#REF!</definedName>
    <definedName name="TRANINSTVENTYPTA" localSheetId="3">#REF!</definedName>
    <definedName name="TRANINSTVENTYPTA">#REF!</definedName>
    <definedName name="TRANSF750KVACONTRA" localSheetId="2">#REF!</definedName>
    <definedName name="TRANSF750KVACONTRA" localSheetId="3">#REF!</definedName>
    <definedName name="TRANSF750KVACONTRA">#REF!</definedName>
    <definedName name="TRANSFER_MANUAL_150_3AMPS" localSheetId="2">#REF!</definedName>
    <definedName name="TRANSFER_MANUAL_150_3AMPS">#REF!</definedName>
    <definedName name="TRANSFER_MANUAL_800_3AMPS" localSheetId="2">#REF!</definedName>
    <definedName name="TRANSFER_MANUAL_800_3AMPS">#REF!</definedName>
    <definedName name="TRANSFORMADOR_100KVA_240_480_POSTE" localSheetId="2">#REF!</definedName>
    <definedName name="TRANSFORMADOR_100KVA_240_480_POSTE">#REF!</definedName>
    <definedName name="TRANSFORMADOR_15KVA_120_240_POSTE" localSheetId="2">#REF!</definedName>
    <definedName name="TRANSFORMADOR_15KVA_120_240_POSTE">#REF!</definedName>
    <definedName name="TRANSFORMADOR_25KVA_240_480_POSTE" localSheetId="2">#REF!</definedName>
    <definedName name="TRANSFORMADOR_25KVA_240_480_POSTE">#REF!</definedName>
    <definedName name="TRANSMINBARRO" localSheetId="2">#REF!</definedName>
    <definedName name="TRANSMINBARRO" localSheetId="3">#REF!</definedName>
    <definedName name="TRANSMINBARRO">#REF!</definedName>
    <definedName name="transpasf" localSheetId="2">'[27]Listado Equipos a utilizar'!#REF!</definedName>
    <definedName name="transpasf" localSheetId="3">'[27]Listado Equipos a utilizar'!#REF!</definedName>
    <definedName name="transpasf">'[27]Listado Equipos a utilizar'!#REF!</definedName>
    <definedName name="transporte">'[31]Resumen Precio Equipos'!$C$30</definedName>
    <definedName name="TRANSPTINA" localSheetId="2">#REF!</definedName>
    <definedName name="TRANSPTINA" localSheetId="3">#REF!</definedName>
    <definedName name="TRANSPTINA">#REF!</definedName>
    <definedName name="TRANSTEJA165000" localSheetId="2">#REF!</definedName>
    <definedName name="TRANSTEJA165000" localSheetId="3">#REF!</definedName>
    <definedName name="TRANSTEJA165000">#REF!</definedName>
    <definedName name="TRANSTEJA16INT" localSheetId="2">#REF!</definedName>
    <definedName name="TRANSTEJA16INT" localSheetId="3">#REF!</definedName>
    <definedName name="TRANSTEJA16INT">#REF!</definedName>
    <definedName name="TRANSTEJA185000" localSheetId="2">#REF!</definedName>
    <definedName name="TRANSTEJA185000" localSheetId="3">#REF!</definedName>
    <definedName name="TRANSTEJA185000">#REF!</definedName>
    <definedName name="TRANSTEJA18INT" localSheetId="2">#REF!</definedName>
    <definedName name="TRANSTEJA18INT" localSheetId="3">#REF!</definedName>
    <definedName name="TRANSTEJA18INT">#REF!</definedName>
    <definedName name="Tratamiento_Moldes_para_Barandilla" localSheetId="2">#REF!</definedName>
    <definedName name="Tratamiento_Moldes_para_Barandilla" localSheetId="3">#REF!</definedName>
    <definedName name="Tratamiento_Moldes_para_Barandilla">#REF!</definedName>
    <definedName name="Tratamiento_Moldes_para_Barandilla_2">#N/A</definedName>
    <definedName name="Tratamiento_Moldes_para_Barandilla_3">#N/A</definedName>
    <definedName name="TRATARMADERA">'[94]Ins 2'!$E$51</definedName>
    <definedName name="TRIPLESEAL" localSheetId="2">#REF!</definedName>
    <definedName name="TRIPLESEAL" localSheetId="3">#REF!</definedName>
    <definedName name="TRIPLESEAL">#REF!</definedName>
    <definedName name="Trompo" localSheetId="2">#REF!</definedName>
    <definedName name="Trompo">#REF!</definedName>
    <definedName name="truct" localSheetId="2">[31]Materiales!#REF!</definedName>
    <definedName name="truct" localSheetId="3">[31]Materiales!#REF!</definedName>
    <definedName name="truct">[31]Materiales!#REF!</definedName>
    <definedName name="tub6x14">[21]analisis!$G$2304</definedName>
    <definedName name="tub8x12">[21]analisis!$G$2313</definedName>
    <definedName name="tub8x516">[21]analisis!$G$2322</definedName>
    <definedName name="tubai" localSheetId="2">#REF!</definedName>
    <definedName name="tubai" localSheetId="3">#REF!</definedName>
    <definedName name="tubai">#REF!</definedName>
    <definedName name="tubaii" localSheetId="2">#REF!</definedName>
    <definedName name="tubaii" localSheetId="3">#REF!</definedName>
    <definedName name="tubaii">#REF!</definedName>
    <definedName name="tubaiii" localSheetId="2">#REF!</definedName>
    <definedName name="tubaiii" localSheetId="3">#REF!</definedName>
    <definedName name="tubaiii">#REF!</definedName>
    <definedName name="tubaiiii" localSheetId="2">#REF!</definedName>
    <definedName name="tubaiiii" localSheetId="3">#REF!</definedName>
    <definedName name="tubaiiii">#REF!</definedName>
    <definedName name="tubei" localSheetId="2">#REF!</definedName>
    <definedName name="tubei" localSheetId="3">#REF!</definedName>
    <definedName name="tubei">#REF!</definedName>
    <definedName name="tubeii" localSheetId="2">#REF!</definedName>
    <definedName name="tubeii" localSheetId="3">#REF!</definedName>
    <definedName name="tubeii">#REF!</definedName>
    <definedName name="tubeiii" localSheetId="2">#REF!</definedName>
    <definedName name="tubeiii" localSheetId="3">#REF!</definedName>
    <definedName name="tubeiii">#REF!</definedName>
    <definedName name="tubeiiii" localSheetId="2">#REF!</definedName>
    <definedName name="tubeiiii" localSheetId="3">#REF!</definedName>
    <definedName name="tubeiiii">#REF!</definedName>
    <definedName name="tubi" localSheetId="2">#REF!</definedName>
    <definedName name="tubi" localSheetId="3">#REF!</definedName>
    <definedName name="tubi">#REF!</definedName>
    <definedName name="tubii" localSheetId="2">#REF!</definedName>
    <definedName name="tubii" localSheetId="3">#REF!</definedName>
    <definedName name="tubii">#REF!</definedName>
    <definedName name="tubiii" localSheetId="2">#REF!</definedName>
    <definedName name="tubiii" localSheetId="3">#REF!</definedName>
    <definedName name="tubiii">#REF!</definedName>
    <definedName name="tubiiii" localSheetId="2">#REF!</definedName>
    <definedName name="tubiiii" localSheetId="3">#REF!</definedName>
    <definedName name="tubiiii">#REF!</definedName>
    <definedName name="TUBO_ACERO_16" localSheetId="2">#REF!</definedName>
    <definedName name="TUBO_ACERO_16">#REF!</definedName>
    <definedName name="TUBO_ACERO_20" localSheetId="2">#REF!</definedName>
    <definedName name="TUBO_ACERO_20">#REF!</definedName>
    <definedName name="TUBO_ACERO_20_e14" localSheetId="2">#REF!</definedName>
    <definedName name="TUBO_ACERO_20_e14">#REF!</definedName>
    <definedName name="TUBO_ACERO_3" localSheetId="2">#REF!</definedName>
    <definedName name="TUBO_ACERO_3">#REF!</definedName>
    <definedName name="TUBO_ACERO_4" localSheetId="2">#REF!</definedName>
    <definedName name="TUBO_ACERO_4">#REF!</definedName>
    <definedName name="TUBO_ACERO_6" localSheetId="2">#REF!</definedName>
    <definedName name="TUBO_ACERO_6">#REF!</definedName>
    <definedName name="TUBO_ACERO_8" localSheetId="2">#REF!</definedName>
    <definedName name="TUBO_ACERO_8">#REF!</definedName>
    <definedName name="TUBO_CPVC_12" localSheetId="2">#REF!</definedName>
    <definedName name="TUBO_CPVC_12">#REF!</definedName>
    <definedName name="TUBO_FLEXIBLE_INODORO_C_TUERCA" localSheetId="2">#REF!</definedName>
    <definedName name="TUBO_FLEXIBLE_INODORO_C_TUERCA">#REF!</definedName>
    <definedName name="TUBO_HA_36" localSheetId="2">#REF!</definedName>
    <definedName name="TUBO_HA_36">#REF!</definedName>
    <definedName name="TUBO_HG_1" localSheetId="2">#REF!</definedName>
    <definedName name="TUBO_HG_1">#REF!</definedName>
    <definedName name="TUBO_HG_1_12" localSheetId="2">#REF!</definedName>
    <definedName name="TUBO_HG_1_12">#REF!</definedName>
    <definedName name="TUBO_HG_12" localSheetId="2">#REF!</definedName>
    <definedName name="TUBO_HG_12">#REF!</definedName>
    <definedName name="TUBO_HG_34" localSheetId="2">#REF!</definedName>
    <definedName name="TUBO_HG_34">#REF!</definedName>
    <definedName name="TUBO_PVC_DRENAJE_1_12" localSheetId="2">#REF!</definedName>
    <definedName name="TUBO_PVC_DRENAJE_1_12">#REF!</definedName>
    <definedName name="TUBO_PVC_SCH40_12" localSheetId="2">#REF!</definedName>
    <definedName name="TUBO_PVC_SCH40_12">#REF!</definedName>
    <definedName name="TUBO_PVC_SCH40_34" localSheetId="2">#REF!</definedName>
    <definedName name="TUBO_PVC_SCH40_34">#REF!</definedName>
    <definedName name="TUBO_PVC_SDR21_2" localSheetId="2">#REF!</definedName>
    <definedName name="TUBO_PVC_SDR21_2">#REF!</definedName>
    <definedName name="TUBO_PVC_SDR21_JG_16" localSheetId="2">#REF!</definedName>
    <definedName name="TUBO_PVC_SDR21_JG_16">#REF!</definedName>
    <definedName name="TUBO_PVC_SDR21_JG_6" localSheetId="2">#REF!</definedName>
    <definedName name="TUBO_PVC_SDR21_JG_6">#REF!</definedName>
    <definedName name="TUBO_PVC_SDR21_JG_8" localSheetId="2">#REF!</definedName>
    <definedName name="TUBO_PVC_SDR21_JG_8">#REF!</definedName>
    <definedName name="TUBO_PVC_SDR26_12" localSheetId="2">#REF!</definedName>
    <definedName name="TUBO_PVC_SDR26_12">#REF!</definedName>
    <definedName name="TUBO_PVC_SDR26_2" localSheetId="2">#REF!</definedName>
    <definedName name="TUBO_PVC_SDR26_2">#REF!</definedName>
    <definedName name="TUBO_PVC_SDR26_34" localSheetId="2">#REF!</definedName>
    <definedName name="TUBO_PVC_SDR26_34">#REF!</definedName>
    <definedName name="TUBO_PVC_SDR26_JG_16" localSheetId="2">#REF!</definedName>
    <definedName name="TUBO_PVC_SDR26_JG_16">#REF!</definedName>
    <definedName name="TUBO_PVC_SDR26_JG_3" localSheetId="2">#REF!</definedName>
    <definedName name="TUBO_PVC_SDR26_JG_3">#REF!</definedName>
    <definedName name="TUBO_PVC_SDR26_JG_4" localSheetId="2">#REF!</definedName>
    <definedName name="TUBO_PVC_SDR26_JG_4">#REF!</definedName>
    <definedName name="TUBO_PVC_SDR26_JG_6" localSheetId="2">#REF!</definedName>
    <definedName name="TUBO_PVC_SDR26_JG_6">#REF!</definedName>
    <definedName name="TUBO_PVC_SDR26_JG_8" localSheetId="2">#REF!</definedName>
    <definedName name="TUBO_PVC_SDR26_JG_8">#REF!</definedName>
    <definedName name="TUBO_PVC_SDR325_JG_16" localSheetId="2">#REF!</definedName>
    <definedName name="TUBO_PVC_SDR325_JG_16">#REF!</definedName>
    <definedName name="TUBO_PVC_SDR325_JG_20" localSheetId="2">#REF!</definedName>
    <definedName name="TUBO_PVC_SDR325_JG_20">#REF!</definedName>
    <definedName name="TUBO_PVC_SDR325_JG_8" localSheetId="2">#REF!</definedName>
    <definedName name="TUBO_PVC_SDR325_JG_8">#REF!</definedName>
    <definedName name="TUBO_PVC_SDR41_2" localSheetId="2">#REF!</definedName>
    <definedName name="TUBO_PVC_SDR41_2">#REF!</definedName>
    <definedName name="TUBO_PVC_SDR41_3" localSheetId="2">#REF!</definedName>
    <definedName name="TUBO_PVC_SDR41_3">#REF!</definedName>
    <definedName name="TUBO_PVC_SDR41_4" localSheetId="2">#REF!</definedName>
    <definedName name="TUBO_PVC_SDR41_4">#REF!</definedName>
    <definedName name="TUBO221">'[37]Pu-Sanit.'!$C$183</definedName>
    <definedName name="TUBOCPVC12" localSheetId="2">#REF!</definedName>
    <definedName name="TUBOCPVC12" localSheetId="3">#REF!</definedName>
    <definedName name="TUBOCPVC12">#REF!</definedName>
    <definedName name="TUBOCPVC34" localSheetId="2">#REF!</definedName>
    <definedName name="TUBOCPVC34" localSheetId="3">#REF!</definedName>
    <definedName name="TUBOCPVC34">#REF!</definedName>
    <definedName name="TUBOFLEXC" localSheetId="2">#REF!</definedName>
    <definedName name="TUBOFLEXC" localSheetId="3">#REF!</definedName>
    <definedName name="TUBOFLEXC">#REF!</definedName>
    <definedName name="TUBOFLEXCINO" localSheetId="2">#REF!</definedName>
    <definedName name="TUBOFLEXCINO" localSheetId="3">#REF!</definedName>
    <definedName name="TUBOFLEXCINO">#REF!</definedName>
    <definedName name="TUBOFLEXCLAV" localSheetId="2">#REF!</definedName>
    <definedName name="TUBOFLEXCLAV" localSheetId="3">#REF!</definedName>
    <definedName name="TUBOFLEXCLAV">#REF!</definedName>
    <definedName name="TUBOFLEXI" localSheetId="2">#REF!</definedName>
    <definedName name="TUBOFLEXI" localSheetId="3">#REF!</definedName>
    <definedName name="TUBOFLEXI">#REF!</definedName>
    <definedName name="TUBOFLEXL" localSheetId="2">#REF!</definedName>
    <definedName name="TUBOFLEXL" localSheetId="3">#REF!</definedName>
    <definedName name="TUBOFLEXL">#REF!</definedName>
    <definedName name="TUBOFLEXP" localSheetId="2">#REF!</definedName>
    <definedName name="TUBOFLEXP" localSheetId="3">#REF!</definedName>
    <definedName name="TUBOFLEXP">#REF!</definedName>
    <definedName name="TUBOFLUO4" localSheetId="2">#REF!</definedName>
    <definedName name="TUBOFLUO4" localSheetId="3">#REF!</definedName>
    <definedName name="TUBOFLUO4">#REF!</definedName>
    <definedName name="TUBOHG1" localSheetId="2">#REF!</definedName>
    <definedName name="TUBOHG1" localSheetId="3">#REF!</definedName>
    <definedName name="TUBOHG1">#REF!</definedName>
    <definedName name="TUBOHG112" localSheetId="2">#REF!</definedName>
    <definedName name="TUBOHG112" localSheetId="3">#REF!</definedName>
    <definedName name="TUBOHG112">#REF!</definedName>
    <definedName name="TUBOHG12" localSheetId="2">#REF!</definedName>
    <definedName name="TUBOHG12" localSheetId="3">#REF!</definedName>
    <definedName name="TUBOHG12">#REF!</definedName>
    <definedName name="TUBOHG2" localSheetId="2">#REF!</definedName>
    <definedName name="TUBOHG2" localSheetId="3">#REF!</definedName>
    <definedName name="TUBOHG2">#REF!</definedName>
    <definedName name="TUBOHG212" localSheetId="2">#REF!</definedName>
    <definedName name="TUBOHG212" localSheetId="3">#REF!</definedName>
    <definedName name="TUBOHG212">#REF!</definedName>
    <definedName name="TUBOHG3" localSheetId="2">#REF!</definedName>
    <definedName name="TUBOHG3" localSheetId="3">#REF!</definedName>
    <definedName name="TUBOHG3">#REF!</definedName>
    <definedName name="TUBOHG34" localSheetId="2">#REF!</definedName>
    <definedName name="TUBOHG34" localSheetId="3">#REF!</definedName>
    <definedName name="TUBOHG34">#REF!</definedName>
    <definedName name="TUBOHG4" localSheetId="2">#REF!</definedName>
    <definedName name="TUBOHG4" localSheetId="3">#REF!</definedName>
    <definedName name="TUBOHG4">#REF!</definedName>
    <definedName name="tuboi" localSheetId="2">#REF!</definedName>
    <definedName name="tuboi" localSheetId="3">#REF!</definedName>
    <definedName name="tuboi">#REF!</definedName>
    <definedName name="tuboii" localSheetId="2">#REF!</definedName>
    <definedName name="tuboii" localSheetId="3">#REF!</definedName>
    <definedName name="tuboii">#REF!</definedName>
    <definedName name="tuboiii" localSheetId="2">#REF!</definedName>
    <definedName name="tuboiii" localSheetId="3">#REF!</definedName>
    <definedName name="tuboiii">#REF!</definedName>
    <definedName name="tuboiiii" localSheetId="2">#REF!</definedName>
    <definedName name="tuboiiii" localSheetId="3">#REF!</definedName>
    <definedName name="tuboiiii">#REF!</definedName>
    <definedName name="TUBOPVCDREN112" localSheetId="2">#REF!</definedName>
    <definedName name="TUBOPVCDREN112" localSheetId="3">#REF!</definedName>
    <definedName name="TUBOPVCDREN112">#REF!</definedName>
    <definedName name="TUBOPVCPRES1" localSheetId="2">#REF!</definedName>
    <definedName name="TUBOPVCPRES1" localSheetId="3">#REF!</definedName>
    <definedName name="TUBOPVCPRES1">#REF!</definedName>
    <definedName name="TUBOPVCPRES112" localSheetId="2">#REF!</definedName>
    <definedName name="TUBOPVCPRES112" localSheetId="3">#REF!</definedName>
    <definedName name="TUBOPVCPRES112">#REF!</definedName>
    <definedName name="TUBOPVCPRES12" localSheetId="2">#REF!</definedName>
    <definedName name="TUBOPVCPRES12" localSheetId="3">#REF!</definedName>
    <definedName name="TUBOPVCPRES12">#REF!</definedName>
    <definedName name="TUBOPVCPRES2" localSheetId="2">#REF!</definedName>
    <definedName name="TUBOPVCPRES2" localSheetId="3">#REF!</definedName>
    <definedName name="TUBOPVCPRES2">#REF!</definedName>
    <definedName name="TUBOPVCPRES3" localSheetId="2">#REF!</definedName>
    <definedName name="TUBOPVCPRES3" localSheetId="3">#REF!</definedName>
    <definedName name="TUBOPVCPRES3">#REF!</definedName>
    <definedName name="TUBOPVCPRES34" localSheetId="2">#REF!</definedName>
    <definedName name="TUBOPVCPRES34" localSheetId="3">#REF!</definedName>
    <definedName name="TUBOPVCPRES34">#REF!</definedName>
    <definedName name="TUBOPVCPRES4" localSheetId="2">#REF!</definedName>
    <definedName name="TUBOPVCPRES4" localSheetId="3">#REF!</definedName>
    <definedName name="TUBOPVCPRES4">#REF!</definedName>
    <definedName name="TUBOPVCPRES6" localSheetId="2">#REF!</definedName>
    <definedName name="TUBOPVCPRES6" localSheetId="3">#REF!</definedName>
    <definedName name="TUBOPVCPRES6">#REF!</definedName>
    <definedName name="TUBOPVCSDR21X2" localSheetId="2">#REF!</definedName>
    <definedName name="TUBOPVCSDR21X2" localSheetId="3">#REF!</definedName>
    <definedName name="TUBOPVCSDR21X2">#REF!</definedName>
    <definedName name="TUBOPVCSDR21X3" localSheetId="2">#REF!</definedName>
    <definedName name="TUBOPVCSDR21X3" localSheetId="3">#REF!</definedName>
    <definedName name="TUBOPVCSDR21X3">#REF!</definedName>
    <definedName name="TUBOPVCSDR21X4" localSheetId="2">#REF!</definedName>
    <definedName name="TUBOPVCSDR21X4" localSheetId="3">#REF!</definedName>
    <definedName name="TUBOPVCSDR21X4">#REF!</definedName>
    <definedName name="TUBOPVCSDR21X6" localSheetId="2">#REF!</definedName>
    <definedName name="TUBOPVCSDR21X6" localSheetId="3">#REF!</definedName>
    <definedName name="TUBOPVCSDR21X6">#REF!</definedName>
    <definedName name="TUBOPVCSDR21X8" localSheetId="2">#REF!</definedName>
    <definedName name="TUBOPVCSDR21X8" localSheetId="3">#REF!</definedName>
    <definedName name="TUBOPVCSDR21X8">#REF!</definedName>
    <definedName name="TUBOPVCSDR26X1" localSheetId="2">#REF!</definedName>
    <definedName name="TUBOPVCSDR26X1" localSheetId="3">#REF!</definedName>
    <definedName name="TUBOPVCSDR26X1">#REF!</definedName>
    <definedName name="TUBOPVCSDR26X112" localSheetId="2">#REF!</definedName>
    <definedName name="TUBOPVCSDR26X112" localSheetId="3">#REF!</definedName>
    <definedName name="TUBOPVCSDR26X112">#REF!</definedName>
    <definedName name="TUBOPVCSDR26X12" localSheetId="2">#REF!</definedName>
    <definedName name="TUBOPVCSDR26X12" localSheetId="3">#REF!</definedName>
    <definedName name="TUBOPVCSDR26X12">#REF!</definedName>
    <definedName name="TUBOPVCSDR26X2" localSheetId="2">#REF!</definedName>
    <definedName name="TUBOPVCSDR26X2" localSheetId="3">#REF!</definedName>
    <definedName name="TUBOPVCSDR26X2">#REF!</definedName>
    <definedName name="TUBOPVCSDR26X3" localSheetId="2">#REF!</definedName>
    <definedName name="TUBOPVCSDR26X3" localSheetId="3">#REF!</definedName>
    <definedName name="TUBOPVCSDR26X3">#REF!</definedName>
    <definedName name="TUBOPVCSDR26X34" localSheetId="2">#REF!</definedName>
    <definedName name="TUBOPVCSDR26X34" localSheetId="3">#REF!</definedName>
    <definedName name="TUBOPVCSDR26X34">#REF!</definedName>
    <definedName name="TUBOPVCSDR26X4" localSheetId="2">#REF!</definedName>
    <definedName name="TUBOPVCSDR26X4" localSheetId="3">#REF!</definedName>
    <definedName name="TUBOPVCSDR26X4">#REF!</definedName>
    <definedName name="TUBOPVCSDR26X6" localSheetId="2">#REF!</definedName>
    <definedName name="TUBOPVCSDR26X6" localSheetId="3">#REF!</definedName>
    <definedName name="TUBOPVCSDR26X6">#REF!</definedName>
    <definedName name="TUBOPVCSDR26X8" localSheetId="2">#REF!</definedName>
    <definedName name="TUBOPVCSDR26X8" localSheetId="3">#REF!</definedName>
    <definedName name="TUBOPVCSDR26X8">#REF!</definedName>
    <definedName name="TUBOPVCSDR41X2" localSheetId="2">#REF!</definedName>
    <definedName name="TUBOPVCSDR41X2" localSheetId="3">#REF!</definedName>
    <definedName name="TUBOPVCSDR41X2">#REF!</definedName>
    <definedName name="TUBOPVCSDR41X3" localSheetId="2">#REF!</definedName>
    <definedName name="TUBOPVCSDR41X3" localSheetId="3">#REF!</definedName>
    <definedName name="TUBOPVCSDR41X3">#REF!</definedName>
    <definedName name="TUBOPVCSDR41X4" localSheetId="2">#REF!</definedName>
    <definedName name="TUBOPVCSDR41X4" localSheetId="3">#REF!</definedName>
    <definedName name="TUBOPVCSDR41X4">#REF!</definedName>
    <definedName name="TUBOPVCSDR41X6" localSheetId="2">#REF!</definedName>
    <definedName name="TUBOPVCSDR41X6" localSheetId="3">#REF!</definedName>
    <definedName name="TUBOPVCSDR41X6">#REF!</definedName>
    <definedName name="TUBOPVCSDR41X8" localSheetId="2">#REF!</definedName>
    <definedName name="TUBOPVCSDR41X8" localSheetId="3">#REF!</definedName>
    <definedName name="TUBOPVCSDR41X8">#REF!</definedName>
    <definedName name="tubui" localSheetId="2">#REF!</definedName>
    <definedName name="tubui" localSheetId="3">#REF!</definedName>
    <definedName name="tubui">#REF!</definedName>
    <definedName name="tubuii" localSheetId="2">#REF!</definedName>
    <definedName name="tubuii" localSheetId="3">#REF!</definedName>
    <definedName name="tubuii">#REF!</definedName>
    <definedName name="tubuiii" localSheetId="2">#REF!</definedName>
    <definedName name="tubuiii" localSheetId="3">#REF!</definedName>
    <definedName name="tubuiii">#REF!</definedName>
    <definedName name="tubuiiii" localSheetId="2">#REF!</definedName>
    <definedName name="tubuiiii" localSheetId="3">#REF!</definedName>
    <definedName name="tubuiiii">#REF!</definedName>
    <definedName name="TWST1">'[23]Analisis Detallado'!#REF!</definedName>
    <definedName name="TWST1_0">'[23]Analisis Detallado'!#REF!</definedName>
    <definedName name="TWST10">'[23]Analisis Detallado'!#REF!</definedName>
    <definedName name="TWST12">'[23]Analisis Detallado'!#REF!</definedName>
    <definedName name="TWST14">'[23]Analisis Detallado'!#REF!</definedName>
    <definedName name="TWST16">'[23]Analisis Detallado'!#REF!</definedName>
    <definedName name="TWST18">'[23]Analisis Detallado'!#REF!</definedName>
    <definedName name="TWST2">'[23]Analisis Detallado'!#REF!</definedName>
    <definedName name="TWST2_0">'[23]Analisis Detallado'!#REF!</definedName>
    <definedName name="TWST20">'[23]Analisis Detallado'!#REF!</definedName>
    <definedName name="TWST3_0">'[23]Analisis Detallado'!#REF!</definedName>
    <definedName name="TWST4">'[23]Analisis Detallado'!#REF!</definedName>
    <definedName name="TWST4_0">'[23]Analisis Detallado'!#REF!</definedName>
    <definedName name="TWST6">'[23]Analisis Detallado'!#REF!</definedName>
    <definedName name="TWST8">'[23]Analisis Detallado'!#REF!</definedName>
    <definedName name="TYPE_3M" localSheetId="2">#REF!</definedName>
    <definedName name="TYPE_3M">#REF!</definedName>
    <definedName name="ud" localSheetId="2">#REF!</definedName>
    <definedName name="ud" localSheetId="3">[6]exteriores!#REF!</definedName>
    <definedName name="ud">#REF!</definedName>
    <definedName name="UD." localSheetId="2">#REF!</definedName>
    <definedName name="UD." localSheetId="3">#REF!</definedName>
    <definedName name="UD.">#REF!</definedName>
    <definedName name="UND">#N/A</definedName>
    <definedName name="UNIDAD" localSheetId="2">#REF!</definedName>
    <definedName name="UNIDAD" localSheetId="3">#REF!</definedName>
    <definedName name="UNIDAD">#REF!</definedName>
    <definedName name="UNION_HG_1" localSheetId="2">#REF!</definedName>
    <definedName name="UNION_HG_1">#REF!</definedName>
    <definedName name="UNION_HG_12" localSheetId="2">#REF!</definedName>
    <definedName name="UNION_HG_12">#REF!</definedName>
    <definedName name="UNION_HG_34" localSheetId="2">#REF!</definedName>
    <definedName name="UNION_HG_34">#REF!</definedName>
    <definedName name="UNION_PVC_PRES_12" localSheetId="2">#REF!</definedName>
    <definedName name="UNION_PVC_PRES_12">#REF!</definedName>
    <definedName name="UNION_PVC_PRES_34" localSheetId="2">#REF!</definedName>
    <definedName name="UNION_PVC_PRES_34">#REF!</definedName>
    <definedName name="UNIONPVCPRES1" localSheetId="2">#REF!</definedName>
    <definedName name="UNIONPVCPRES1" localSheetId="3">#REF!</definedName>
    <definedName name="UNIONPVCPRES1">#REF!</definedName>
    <definedName name="UNIONPVCPRES112" localSheetId="2">#REF!</definedName>
    <definedName name="UNIONPVCPRES112" localSheetId="3">#REF!</definedName>
    <definedName name="UNIONPVCPRES112">#REF!</definedName>
    <definedName name="UNIONPVCPRES12" localSheetId="2">#REF!</definedName>
    <definedName name="UNIONPVCPRES12" localSheetId="3">#REF!</definedName>
    <definedName name="UNIONPVCPRES12">#REF!</definedName>
    <definedName name="UNIONPVCPRES2" localSheetId="2">#REF!</definedName>
    <definedName name="UNIONPVCPRES2" localSheetId="3">#REF!</definedName>
    <definedName name="UNIONPVCPRES2">#REF!</definedName>
    <definedName name="UNIONPVCPRES3" localSheetId="2">#REF!</definedName>
    <definedName name="UNIONPVCPRES3" localSheetId="3">#REF!</definedName>
    <definedName name="UNIONPVCPRES3">#REF!</definedName>
    <definedName name="UNIONPVCPRES34" localSheetId="2">#REF!</definedName>
    <definedName name="UNIONPVCPRES34" localSheetId="3">#REF!</definedName>
    <definedName name="UNIONPVCPRES34">#REF!</definedName>
    <definedName name="UNIONPVCPRES4" localSheetId="2">#REF!</definedName>
    <definedName name="UNIONPVCPRES4" localSheetId="3">#REF!</definedName>
    <definedName name="UNIONPVCPRES4">#REF!</definedName>
    <definedName name="UNIONUNI12HG" localSheetId="2">#REF!</definedName>
    <definedName name="UNIONUNI12HG" localSheetId="3">#REF!</definedName>
    <definedName name="UNIONUNI12HG">#REF!</definedName>
    <definedName name="us" localSheetId="2">#REF!</definedName>
    <definedName name="us" localSheetId="3">'[95]Insumos (2)'!$H$3</definedName>
    <definedName name="us">#REF!</definedName>
    <definedName name="USDOLAR">[96]Ins!$E$424</definedName>
    <definedName name="uso.vibrador">'[40]Costos Mano de Obra'!$O$42</definedName>
    <definedName name="USOSMADERA" localSheetId="2">#REF!</definedName>
    <definedName name="USOSMADERA">#REF!</definedName>
    <definedName name="UY" localSheetId="2">[10]A!#REF!</definedName>
    <definedName name="UY">[10]A!#REF!</definedName>
    <definedName name="v" localSheetId="2">#REF!</definedName>
    <definedName name="v">#REF!</definedName>
    <definedName name="VACC">[24]Precio!$F$31</definedName>
    <definedName name="vaciado" localSheetId="2">#REF!</definedName>
    <definedName name="vaciado" localSheetId="3">#REF!</definedName>
    <definedName name="vaciado">#REF!</definedName>
    <definedName name="VACIADOAMANO" localSheetId="2">#REF!</definedName>
    <definedName name="VACIADOAMANO" localSheetId="3">#REF!</definedName>
    <definedName name="VACIADOAMANO">#REF!</definedName>
    <definedName name="VACZ">[24]Precio!$F$30</definedName>
    <definedName name="VAIVEN" localSheetId="2">#REF!</definedName>
    <definedName name="VAIVEN" localSheetId="3">#REF!</definedName>
    <definedName name="VAIVEN">#REF!</definedName>
    <definedName name="VALOR" localSheetId="2">#REF!</definedName>
    <definedName name="VALOR" localSheetId="3">#REF!</definedName>
    <definedName name="VALOR">#REF!</definedName>
    <definedName name="valor2" localSheetId="2">[8]Analisis!#REF!</definedName>
    <definedName name="valor2" localSheetId="3">[8]Analisis!#REF!</definedName>
    <definedName name="valor2">[8]Analisis!#REF!</definedName>
    <definedName name="valor2_1">#N/A</definedName>
    <definedName name="valor2_2">#N/A</definedName>
    <definedName name="valor2_3">#N/A</definedName>
    <definedName name="valora" localSheetId="2">#REF!</definedName>
    <definedName name="valora" localSheetId="3">#REF!</definedName>
    <definedName name="valora">#REF!</definedName>
    <definedName name="valora_2">"$#REF!.$I$1:$I$65534"</definedName>
    <definedName name="valora_3">"$#REF!.$I$1:$I$65534"</definedName>
    <definedName name="VALORM" localSheetId="2">#REF!</definedName>
    <definedName name="VALORM" localSheetId="3">#REF!</definedName>
    <definedName name="VALORM">#REF!</definedName>
    <definedName name="valorp" localSheetId="2">#REF!</definedName>
    <definedName name="valorp" localSheetId="3">#REF!</definedName>
    <definedName name="valorp">#REF!</definedName>
    <definedName name="valorp_2">"$#REF!.$K$1:$K$65534"</definedName>
    <definedName name="valorp_3">"$#REF!.$K$1:$K$65534"</definedName>
    <definedName name="VALORPRESUPUESTO" localSheetId="2">#REF!</definedName>
    <definedName name="VALORPRESUPUESTO" localSheetId="3">#REF!</definedName>
    <definedName name="VALORPRESUPUESTO">#REF!</definedName>
    <definedName name="VALORPRESUPUESTO_2">"$#REF!.$F$1:$F$65534"</definedName>
    <definedName name="VALORPRESUPUESTO_3">"$#REF!.$F$1:$F$65534"</definedName>
    <definedName name="VALORQ" localSheetId="2">#REF!</definedName>
    <definedName name="VALORQ" localSheetId="3">#REF!</definedName>
    <definedName name="VALORQ">#REF!</definedName>
    <definedName name="VALORT" localSheetId="2">#REF!</definedName>
    <definedName name="VALORT" localSheetId="3">#REF!</definedName>
    <definedName name="VALORT">#REF!</definedName>
    <definedName name="VALORV" localSheetId="2">#REF!</definedName>
    <definedName name="VALORV" localSheetId="3">#REF!</definedName>
    <definedName name="VALORV">#REF!</definedName>
    <definedName name="VALVULA_AIRE_1_HF_ROSCADA" localSheetId="2">#REF!</definedName>
    <definedName name="VALVULA_AIRE_1_HF_ROSCADA">#REF!</definedName>
    <definedName name="VALVULA_AIRE_3_HF_ROSCADA" localSheetId="2">#REF!</definedName>
    <definedName name="VALVULA_AIRE_3_HF_ROSCADA">#REF!</definedName>
    <definedName name="VALVULA_AIRE_34_HF_ROSCADA" localSheetId="2">#REF!</definedName>
    <definedName name="VALVULA_AIRE_34_HF_ROSCADA">#REF!</definedName>
    <definedName name="VALVULA_COMP_12_HF_PLATILLADA" localSheetId="2">#REF!</definedName>
    <definedName name="VALVULA_COMP_12_HF_PLATILLADA">#REF!</definedName>
    <definedName name="VALVULA_COMP_16_HF_PLATILLADA" localSheetId="2">#REF!</definedName>
    <definedName name="VALVULA_COMP_16_HF_PLATILLADA">#REF!</definedName>
    <definedName name="VALVULA_COMP_2_12_HF_ROSCADA" localSheetId="2">#REF!</definedName>
    <definedName name="VALVULA_COMP_2_12_HF_ROSCADA">#REF!</definedName>
    <definedName name="VALVULA_COMP_2_HF_ROSCADA" localSheetId="2">#REF!</definedName>
    <definedName name="VALVULA_COMP_2_HF_ROSCADA">#REF!</definedName>
    <definedName name="VALVULA_COMP_20_HF_PLATILLADA" localSheetId="2">#REF!</definedName>
    <definedName name="VALVULA_COMP_20_HF_PLATILLADA">#REF!</definedName>
    <definedName name="VALVULA_COMP_3_HF_ROSCADA" localSheetId="2">#REF!</definedName>
    <definedName name="VALVULA_COMP_3_HF_ROSCADA">#REF!</definedName>
    <definedName name="VALVULA_COMP_4_HF_PLATILLADA" localSheetId="2">#REF!</definedName>
    <definedName name="VALVULA_COMP_4_HF_PLATILLADA">#REF!</definedName>
    <definedName name="VALVULA_COMP_4_HF_ROSCADA" localSheetId="2">#REF!</definedName>
    <definedName name="VALVULA_COMP_4_HF_ROSCADA">#REF!</definedName>
    <definedName name="VALVULA_COMP_6_HF_PLATILLADA" localSheetId="2">#REF!</definedName>
    <definedName name="VALVULA_COMP_6_HF_PLATILLADA">#REF!</definedName>
    <definedName name="VALVULA_COMP_8_HF_PLATILLADA" localSheetId="2">#REF!</definedName>
    <definedName name="VALVULA_COMP_8_HF_PLATILLADA">#REF!</definedName>
    <definedName name="Varias" localSheetId="2">[61]INSUMOS!#REF!</definedName>
    <definedName name="Varias" localSheetId="3">[62]INSUMOS!#REF!</definedName>
    <definedName name="Varias">[61]INSUMOS!#REF!</definedName>
    <definedName name="Varilla" localSheetId="2">#REF!</definedName>
    <definedName name="Varilla">#REF!</definedName>
    <definedName name="VARILLA_BLOQUES_20" localSheetId="2">#REF!</definedName>
    <definedName name="VARILLA_BLOQUES_20">#REF!</definedName>
    <definedName name="VARILLA_BLOQUES_40" localSheetId="2">#REF!</definedName>
    <definedName name="VARILLA_BLOQUES_40">#REF!</definedName>
    <definedName name="VARILLA_BLOQUES_60" localSheetId="2">#REF!</definedName>
    <definedName name="VARILLA_BLOQUES_60">#REF!</definedName>
    <definedName name="VARILLA_BLOQUES_80" localSheetId="2">#REF!</definedName>
    <definedName name="VARILLA_BLOQUES_80">#REF!</definedName>
    <definedName name="varillas" localSheetId="2">#REF!</definedName>
    <definedName name="varillas" localSheetId="3">#REF!</definedName>
    <definedName name="varillas">#REF!</definedName>
    <definedName name="varillas_2">#N/A</definedName>
    <definedName name="varillas_3">#N/A</definedName>
    <definedName name="VCOLGANTE1590" localSheetId="2">#REF!</definedName>
    <definedName name="VCOLGANTE1590" localSheetId="3">#REF!</definedName>
    <definedName name="VCOLGANTE1590">#REF!</definedName>
    <definedName name="veabat">[37]Volumenes!$F$2358</definedName>
    <definedName name="veabat3">[37]Volumenes!$F$2684</definedName>
    <definedName name="VEABATIB">[37]Mat!$D$157</definedName>
    <definedName name="vecorr2">[37]Volumenes!$F$2357</definedName>
    <definedName name="vecorr3">[37]Volumenes!$F$2683</definedName>
    <definedName name="VECORRED">[37]Mat!$D$156</definedName>
    <definedName name="Vent._Corred._Alum._Nat._Pint._Polvo_Vid._Transp." localSheetId="2">[9]Insumos!#REF!</definedName>
    <definedName name="Vent._Corred._Alum._Nat._Pint._Polvo_Vid._Transp." localSheetId="3">[9]Insumos!#REF!</definedName>
    <definedName name="Vent._Corred._Alum._Nat._Pint._Polvo_Vid._Transp.">[9]Insumos!#REF!</definedName>
    <definedName name="VENT2SDR41" localSheetId="2">#REF!</definedName>
    <definedName name="VENT2SDR41" localSheetId="3">#REF!</definedName>
    <definedName name="VENT2SDR41">#REF!</definedName>
    <definedName name="VENT3SDR41CONTRA" localSheetId="2">#REF!</definedName>
    <definedName name="VENT3SDR41CONTRA" localSheetId="3">#REF!</definedName>
    <definedName name="VENT3SDR41CONTRA">#REF!</definedName>
    <definedName name="veproy2">[37]Volumenes!$F$2356</definedName>
    <definedName name="veproyec3">[37]Volumenes!$F$2682</definedName>
    <definedName name="VEPROYETA">[37]Mat!$D$155</definedName>
    <definedName name="VERGRAGRI" localSheetId="2">#REF!</definedName>
    <definedName name="VERGRAGRI" localSheetId="3">#REF!</definedName>
    <definedName name="VERGRAGRI">#REF!</definedName>
    <definedName name="VERGRAGRIPVC" localSheetId="2">#REF!</definedName>
    <definedName name="VERGRAGRIPVC" localSheetId="3">#REF!</definedName>
    <definedName name="VERGRAGRIPVC">#REF!</definedName>
    <definedName name="VERGRAGRISCONTRA" localSheetId="2">#REF!</definedName>
    <definedName name="VERGRAGRISCONTRA" localSheetId="3">#REF!</definedName>
    <definedName name="VERGRAGRISCONTRA">#REF!</definedName>
    <definedName name="VIBRADO" localSheetId="2">#REF!</definedName>
    <definedName name="VIBRADO">#REF!</definedName>
    <definedName name="Vibroquín_Color_40_x40" localSheetId="2">[9]Insumos!#REF!</definedName>
    <definedName name="Vibroquín_Color_40_x40" localSheetId="3">[9]Insumos!#REF!</definedName>
    <definedName name="Vibroquín_Color_40_x40">[9]Insumos!#REF!</definedName>
    <definedName name="Vibroquín_Gris_40_x40" localSheetId="2">[9]Insumos!#REF!</definedName>
    <definedName name="Vibroquín_Gris_40_x40" localSheetId="3">[9]Insumos!#REF!</definedName>
    <definedName name="Vibroquín_Gris_40_x40">[9]Insumos!#REF!</definedName>
    <definedName name="VIGASHP" localSheetId="2">#REF!</definedName>
    <definedName name="VIGASHP" localSheetId="3">#REF!</definedName>
    <definedName name="VIGASHP">#REF!</definedName>
    <definedName name="VIGASHP_2">"$#REF!.$B$109"</definedName>
    <definedName name="VIGASHP_3">"$#REF!.$B$109"</definedName>
    <definedName name="VIOLINADO" localSheetId="2">#REF!</definedName>
    <definedName name="VIOLINADO">#REF!</definedName>
    <definedName name="VIOLINAR1CARA" localSheetId="2">#REF!</definedName>
    <definedName name="VIOLINAR1CARA" localSheetId="3">#REF!</definedName>
    <definedName name="VIOLINAR1CARA">#REF!</definedName>
    <definedName name="VLP">[24]Precio!$F$41</definedName>
    <definedName name="volteobote" localSheetId="2">'[27]Listado Equipos a utilizar'!#REF!</definedName>
    <definedName name="volteobote" localSheetId="3">'[27]Listado Equipos a utilizar'!#REF!</definedName>
    <definedName name="volteobote">'[27]Listado Equipos a utilizar'!#REF!</definedName>
    <definedName name="volteobotela" localSheetId="2">'[27]Listado Equipos a utilizar'!#REF!</definedName>
    <definedName name="volteobotela" localSheetId="3">'[27]Listado Equipos a utilizar'!#REF!</definedName>
    <definedName name="volteobotela">'[27]Listado Equipos a utilizar'!#REF!</definedName>
    <definedName name="volteobotelargo" localSheetId="2">'[27]Listado Equipos a utilizar'!#REF!</definedName>
    <definedName name="volteobotelargo" localSheetId="3">'[27]Listado Equipos a utilizar'!#REF!</definedName>
    <definedName name="volteobotelargo">'[27]Listado Equipos a utilizar'!#REF!</definedName>
    <definedName name="VP" localSheetId="2">[97]analisis1!#REF!</definedName>
    <definedName name="VP" localSheetId="3">[97]analisis1!#REF!</definedName>
    <definedName name="VP">[97]analisis1!#REF!</definedName>
    <definedName name="VSALALUMBCOMAN" localSheetId="2">#REF!</definedName>
    <definedName name="VSALALUMBCOMAN" localSheetId="3">#REF!</definedName>
    <definedName name="VSALALUMBCOMAN">#REF!</definedName>
    <definedName name="VSALALUMBCOPAL" localSheetId="2">#REF!</definedName>
    <definedName name="VSALALUMBCOPAL" localSheetId="3">#REF!</definedName>
    <definedName name="VSALALUMBCOPAL">#REF!</definedName>
    <definedName name="VSALALUMBROMAN" localSheetId="2">#REF!</definedName>
    <definedName name="VSALALUMBROMAN" localSheetId="3">#REF!</definedName>
    <definedName name="VSALALUMBROMAN">#REF!</definedName>
    <definedName name="VSALALUMBROVBROMAN" localSheetId="2">#REF!</definedName>
    <definedName name="VSALALUMBROVBROMAN" localSheetId="3">#REF!</definedName>
    <definedName name="VSALALUMBROVBROMAN">#REF!</definedName>
    <definedName name="VSALALUMNATVBROPAL" localSheetId="2">#REF!</definedName>
    <definedName name="VSALALUMNATVBROPAL" localSheetId="3">#REF!</definedName>
    <definedName name="VSALALUMNATVBROPAL">#REF!</definedName>
    <definedName name="VSALALUMNATVCMAN" localSheetId="2">#REF!</definedName>
    <definedName name="VSALALUMNATVCMAN" localSheetId="3">#REF!</definedName>
    <definedName name="VSALALUMNATVCMAN">#REF!</definedName>
    <definedName name="VSALALUMNATVCPAL" localSheetId="2">#REF!</definedName>
    <definedName name="VSALALUMNATVCPAL" localSheetId="3">#REF!</definedName>
    <definedName name="VSALALUMNATVCPAL">#REF!</definedName>
    <definedName name="VUELO10" localSheetId="2">#REF!</definedName>
    <definedName name="VUELO10" localSheetId="3">#REF!</definedName>
    <definedName name="VUELO10">#REF!</definedName>
    <definedName name="VVC">[24]Precio!$F$39</definedName>
    <definedName name="VXCSD" localSheetId="2">#REF!</definedName>
    <definedName name="VXCSD" localSheetId="3">#REF!</definedName>
    <definedName name="VXCSD">#REF!</definedName>
    <definedName name="W10X12">[21]analisis!$G$1534</definedName>
    <definedName name="W14X22">[21]analisis!$G$1637</definedName>
    <definedName name="W16X26">[21]analisis!$G$1814</definedName>
    <definedName name="W18X40">[21]analisis!$G$1872</definedName>
    <definedName name="W27X84">[21]analisis!$G$1977</definedName>
    <definedName name="w6x9">[21]analisis!$G$1453</definedName>
    <definedName name="WARE" localSheetId="2" hidden="1">'[32]ANALISIS STO DGO'!#REF!</definedName>
    <definedName name="WARE" localSheetId="3" hidden="1">'[32]ANALISIS STO DGO'!#REF!</definedName>
    <definedName name="WARE" hidden="1">'[32]ANALISIS STO DGO'!#REF!</definedName>
    <definedName name="ware." localSheetId="2" hidden="1">'[32]ANALISIS STO DGO'!#REF!</definedName>
    <definedName name="ware." localSheetId="3" hidden="1">'[32]ANALISIS STO DGO'!#REF!</definedName>
    <definedName name="ware." hidden="1">'[32]ANALISIS STO DGO'!#REF!</definedName>
    <definedName name="ware.1" localSheetId="2" hidden="1">'[32]ANALISIS STO DGO'!#REF!</definedName>
    <definedName name="ware.1" localSheetId="3" hidden="1">'[32]ANALISIS STO DGO'!#REF!</definedName>
    <definedName name="ware.1" hidden="1">'[32]ANALISIS STO DGO'!#REF!</definedName>
    <definedName name="WAREHOUSE" localSheetId="2" hidden="1">'[32]ANALISIS STO DGO'!#REF!</definedName>
    <definedName name="WAREHOUSE" localSheetId="3" hidden="1">'[32]ANALISIS STO DGO'!#REF!</definedName>
    <definedName name="WAREHOUSE" hidden="1">'[32]ANALISIS STO DGO'!#REF!</definedName>
    <definedName name="Wimaldy" localSheetId="2" hidden="1">'[32]ANALISIS STO DGO'!#REF!</definedName>
    <definedName name="Wimaldy" localSheetId="3" hidden="1">'[32]ANALISIS STO DGO'!#REF!</definedName>
    <definedName name="Wimaldy" hidden="1">'[32]ANALISIS STO DGO'!#REF!</definedName>
    <definedName name="wimaldy." localSheetId="2">#REF!</definedName>
    <definedName name="wimaldy." localSheetId="3">#REF!</definedName>
    <definedName name="wimaldy.">#REF!</definedName>
    <definedName name="wimaldy.." localSheetId="2">#REF!</definedName>
    <definedName name="wimaldy.." localSheetId="3">#REF!</definedName>
    <definedName name="wimaldy..">#REF!</definedName>
    <definedName name="Wimaldy..." localSheetId="2">#REF!</definedName>
    <definedName name="Wimaldy..." localSheetId="3">#REF!</definedName>
    <definedName name="Wimaldy...">#REF!</definedName>
    <definedName name="Winche" localSheetId="2">#REF!</definedName>
    <definedName name="Winche">#REF!</definedName>
    <definedName name="YEE_PVC_DREN_2" localSheetId="2">#REF!</definedName>
    <definedName name="YEE_PVC_DREN_2">#REF!</definedName>
    <definedName name="YEE_PVC_DREN_3" localSheetId="2">#REF!</definedName>
    <definedName name="YEE_PVC_DREN_3">#REF!</definedName>
    <definedName name="YEE_PVC_DREN_4" localSheetId="2">#REF!</definedName>
    <definedName name="YEE_PVC_DREN_4">#REF!</definedName>
    <definedName name="YEE_PVC_DREN_4x2" localSheetId="2">#REF!</definedName>
    <definedName name="YEE_PVC_DREN_4x2">#REF!</definedName>
    <definedName name="YEEPVCDREN2X2" localSheetId="2">#REF!</definedName>
    <definedName name="YEEPVCDREN2X2" localSheetId="3">#REF!</definedName>
    <definedName name="YEEPVCDREN2X2">#REF!</definedName>
    <definedName name="YEEPVCDREN3X2" localSheetId="2">#REF!</definedName>
    <definedName name="YEEPVCDREN3X2" localSheetId="3">#REF!</definedName>
    <definedName name="YEEPVCDREN3X2">#REF!</definedName>
    <definedName name="YEEPVCDREN3X3" localSheetId="2">#REF!</definedName>
    <definedName name="YEEPVCDREN3X3" localSheetId="3">#REF!</definedName>
    <definedName name="YEEPVCDREN3X3">#REF!</definedName>
    <definedName name="YEEPVCDREN4X2" localSheetId="2">#REF!</definedName>
    <definedName name="YEEPVCDREN4X2" localSheetId="3">#REF!</definedName>
    <definedName name="YEEPVCDREN4X2">#REF!</definedName>
    <definedName name="YEEPVCDREN4X3" localSheetId="2">#REF!</definedName>
    <definedName name="YEEPVCDREN4X3" localSheetId="3">#REF!</definedName>
    <definedName name="YEEPVCDREN4X3">#REF!</definedName>
    <definedName name="YEEPVCDREN4X4" localSheetId="2">#REF!</definedName>
    <definedName name="YEEPVCDREN4X4" localSheetId="3">#REF!</definedName>
    <definedName name="YEEPVCDREN4X4">#REF!</definedName>
    <definedName name="YEEPVCDREN6X4" localSheetId="2">#REF!</definedName>
    <definedName name="YEEPVCDREN6X4" localSheetId="3">#REF!</definedName>
    <definedName name="YEEPVCDREN6X4">#REF!</definedName>
    <definedName name="YEEPVCDREN6X6" localSheetId="2">#REF!</definedName>
    <definedName name="YEEPVCDREN6X6" localSheetId="3">#REF!</definedName>
    <definedName name="YEEPVCDREN6X6">#REF!</definedName>
    <definedName name="YESO" localSheetId="2">#REF!</definedName>
    <definedName name="YESO" localSheetId="3">#REF!</definedName>
    <definedName name="YESO">#REF!</definedName>
    <definedName name="YO" localSheetId="2">[15]A!#REF!</definedName>
    <definedName name="YO" localSheetId="3">[15]A!#REF!</definedName>
    <definedName name="YO">[15]A!#REF!</definedName>
    <definedName name="z" localSheetId="2">#REF!</definedName>
    <definedName name="z">#REF!</definedName>
    <definedName name="ZABALETA">'[37]anal term'!$F$1808</definedName>
    <definedName name="ZABALETAPISO" localSheetId="2">#REF!</definedName>
    <definedName name="ZABALETAPISO" localSheetId="3">#REF!</definedName>
    <definedName name="ZABALETAPISO">#REF!</definedName>
    <definedName name="ZABALETATECHO" localSheetId="2">#REF!</definedName>
    <definedName name="ZABALETATECHO" localSheetId="3">#REF!</definedName>
    <definedName name="ZABALETATECHO">#REF!</definedName>
    <definedName name="zap.muro6">'[41]Analisis Unit. '!$D$213</definedName>
    <definedName name="zapata">'[9]caseta de planta'!$C:$C</definedName>
    <definedName name="zapatasdeescaleras" localSheetId="2">#REF!</definedName>
    <definedName name="zapatasdeescaleras" localSheetId="3">#REF!</definedName>
    <definedName name="zapatasdeescaleras">#REF!</definedName>
    <definedName name="ZIN_001" localSheetId="2">#REF!</definedName>
    <definedName name="ZIN_001" localSheetId="3">#REF!</definedName>
    <definedName name="ZIN_001">#REF!</definedName>
    <definedName name="ZINC_CAL26_3x6" localSheetId="2">#REF!</definedName>
    <definedName name="ZINC_CAL26_3x6">#REF!</definedName>
    <definedName name="ZINC24" localSheetId="2">#REF!</definedName>
    <definedName name="ZINC24" localSheetId="3">#REF!</definedName>
    <definedName name="ZINC24">#REF!</definedName>
    <definedName name="ZINC26" localSheetId="2">#REF!</definedName>
    <definedName name="ZINC26" localSheetId="3">#REF!</definedName>
    <definedName name="ZINC26">#REF!</definedName>
    <definedName name="ZINC27" localSheetId="2">#REF!</definedName>
    <definedName name="ZINC27" localSheetId="3">#REF!</definedName>
    <definedName name="ZINC27">#REF!</definedName>
    <definedName name="ZINC29" localSheetId="2">#REF!</definedName>
    <definedName name="ZINC29" localSheetId="3">#REF!</definedName>
    <definedName name="ZINC29">#REF!</definedName>
    <definedName name="ZINC34" localSheetId="2">#REF!</definedName>
    <definedName name="ZINC34" localSheetId="3">#REF!</definedName>
    <definedName name="ZINC34">#REF!</definedName>
    <definedName name="ZM8H">'[23]Analisis Detallado'!#REF!</definedName>
    <definedName name="ZOCALO_8x34" localSheetId="2">#REF!</definedName>
    <definedName name="ZOCALO_8x34">#REF!</definedName>
    <definedName name="Zócalo_de_Cerámica_Criolla_de_33___1era">[28]Insumos!$B$42:$D$42</definedName>
    <definedName name="zocalobotichinorojo" localSheetId="2">#REF!</definedName>
    <definedName name="zocalobotichinorojo" localSheetId="3">[6]insumo!#REF!</definedName>
    <definedName name="zocalobotichinorojo">#REF!</definedName>
    <definedName name="ZOCESCGRAPROYAL" localSheetId="2">#REF!</definedName>
    <definedName name="ZOCESCGRAPROYAL" localSheetId="3">#REF!</definedName>
    <definedName name="ZOCESCGRAPROYAL">#REF!</definedName>
    <definedName name="ZOCGRA30BCO" localSheetId="2">#REF!</definedName>
    <definedName name="ZOCGRA30BCO" localSheetId="3">#REF!</definedName>
    <definedName name="ZOCGRA30BCO">#REF!</definedName>
    <definedName name="ZOCGRA30GRIS" localSheetId="2">#REF!</definedName>
    <definedName name="ZOCGRA30GRIS" localSheetId="3">#REF!</definedName>
    <definedName name="ZOCGRA30GRIS">#REF!</definedName>
    <definedName name="ZOCGRA40BCO" localSheetId="2">#REF!</definedName>
    <definedName name="ZOCGRA40BCO" localSheetId="3">#REF!</definedName>
    <definedName name="ZOCGRA40BCO">#REF!</definedName>
    <definedName name="ZOCGRABOTI40BCO" localSheetId="2">#REF!</definedName>
    <definedName name="ZOCGRABOTI40BCO" localSheetId="3">#REF!</definedName>
    <definedName name="ZOCGRABOTI40BCO">#REF!</definedName>
    <definedName name="ZOCGRABOTI40COL" localSheetId="2">#REF!</definedName>
    <definedName name="ZOCGRABOTI40COL" localSheetId="3">#REF!</definedName>
    <definedName name="ZOCGRABOTI40COL">#REF!</definedName>
    <definedName name="ZOCGRAPROYAL40" localSheetId="2">#REF!</definedName>
    <definedName name="ZOCGRAPROYAL40" localSheetId="3">#REF!</definedName>
    <definedName name="ZOCGRAPROYAL40">#REF!</definedName>
    <definedName name="ZOCLAD28" localSheetId="2">#REF!</definedName>
    <definedName name="ZOCLAD28" localSheetId="3">#REF!</definedName>
    <definedName name="ZOCLAD28">#REF!</definedName>
    <definedName name="ZOCMOSROJ25" localSheetId="2">#REF!</definedName>
    <definedName name="ZOCMOSROJ25" localSheetId="3">#REF!</definedName>
    <definedName name="ZOCMOSROJ25">#REF!</definedName>
    <definedName name="ZOGRAESC">[37]UASD!$F$3522</definedName>
  </definedNames>
  <calcPr calcId="152511"/>
</workbook>
</file>

<file path=xl/calcChain.xml><?xml version="1.0" encoding="utf-8"?>
<calcChain xmlns="http://schemas.openxmlformats.org/spreadsheetml/2006/main">
  <c r="B19" i="27" l="1"/>
  <c r="B20" i="27"/>
  <c r="B21" i="27" s="1"/>
  <c r="B22" i="27" s="1"/>
  <c r="D39" i="27" l="1"/>
  <c r="D142" i="27" l="1"/>
  <c r="D31" i="27" l="1"/>
  <c r="D33" i="27" s="1"/>
  <c r="D32" i="27" l="1"/>
  <c r="B420" i="27" l="1"/>
  <c r="B421" i="27" s="1"/>
  <c r="B422" i="27" s="1"/>
  <c r="B423" i="27" s="1"/>
  <c r="B424" i="27" s="1"/>
  <c r="B412" i="27"/>
  <c r="B413" i="27" s="1"/>
  <c r="B414" i="27" s="1"/>
  <c r="B415" i="27" s="1"/>
  <c r="B416" i="27" s="1"/>
  <c r="B417" i="27" s="1"/>
  <c r="B418" i="27" s="1"/>
  <c r="B419" i="27" s="1"/>
  <c r="D426" i="27"/>
  <c r="D427" i="27" s="1"/>
  <c r="D428" i="27" s="1"/>
  <c r="D429" i="27" s="1"/>
  <c r="D421" i="27"/>
  <c r="D422" i="27" s="1"/>
  <c r="D423" i="27" s="1"/>
  <c r="D424" i="27" s="1"/>
  <c r="B425" i="27" l="1"/>
  <c r="B426" i="27" l="1"/>
  <c r="B427" i="27" s="1"/>
  <c r="B428" i="27" s="1"/>
  <c r="B429" i="27" s="1"/>
  <c r="B430" i="27"/>
  <c r="B431" i="27" l="1"/>
  <c r="B432" i="27" s="1"/>
  <c r="B433" i="27"/>
  <c r="B359" i="27"/>
  <c r="B388" i="27"/>
  <c r="B389" i="27" s="1"/>
  <c r="B390" i="27" s="1"/>
  <c r="B391" i="27" s="1"/>
  <c r="B392" i="27" s="1"/>
  <c r="B393" i="27" s="1"/>
  <c r="B394" i="27" s="1"/>
  <c r="B395" i="27" s="1"/>
  <c r="B396" i="27" s="1"/>
  <c r="B397" i="27" s="1"/>
  <c r="B398" i="27" s="1"/>
  <c r="B399" i="27" s="1"/>
  <c r="B400" i="27" s="1"/>
  <c r="B434" i="27" l="1"/>
  <c r="B435" i="27" s="1"/>
  <c r="B436" i="27" s="1"/>
  <c r="B437" i="27" s="1"/>
  <c r="B438" i="27" s="1"/>
  <c r="B439" i="27" s="1"/>
  <c r="B440" i="27" s="1"/>
  <c r="B441" i="27" s="1"/>
  <c r="B442" i="27" s="1"/>
  <c r="B443" i="27" s="1"/>
  <c r="B444" i="27" s="1"/>
  <c r="B445" i="27" s="1"/>
  <c r="D388" i="27"/>
  <c r="D389" i="27" s="1"/>
  <c r="D394" i="27"/>
  <c r="D393" i="27"/>
  <c r="D392" i="27"/>
  <c r="D391" i="27"/>
  <c r="D390" i="27"/>
  <c r="D375" i="27" l="1"/>
  <c r="D373" i="27"/>
  <c r="D370" i="27"/>
  <c r="D368" i="27"/>
  <c r="D334" i="27" l="1"/>
  <c r="B334" i="27"/>
  <c r="B335" i="27" s="1"/>
  <c r="D324" i="27"/>
  <c r="D323" i="27"/>
  <c r="D321" i="27"/>
  <c r="D320" i="27"/>
  <c r="D318" i="27"/>
  <c r="D317" i="27"/>
  <c r="D316" i="27"/>
  <c r="D312" i="27"/>
  <c r="D311" i="27"/>
  <c r="D309" i="27"/>
  <c r="D313" i="27" l="1"/>
  <c r="D314" i="27" s="1"/>
  <c r="D283" i="27"/>
  <c r="D282" i="27"/>
  <c r="D280" i="27"/>
  <c r="D298" i="27"/>
  <c r="D302" i="27" s="1"/>
  <c r="D297" i="27"/>
  <c r="D295" i="27"/>
  <c r="D294" i="27"/>
  <c r="D293" i="27"/>
  <c r="D267" i="27"/>
  <c r="D266" i="27"/>
  <c r="D265" i="27"/>
  <c r="D291" i="27"/>
  <c r="D289" i="27"/>
  <c r="D290" i="27"/>
  <c r="D288" i="27"/>
  <c r="D287" i="27"/>
  <c r="D270" i="27"/>
  <c r="D269" i="27"/>
  <c r="B265" i="27"/>
  <c r="B266" i="27" s="1"/>
  <c r="B267" i="27" s="1"/>
  <c r="D261" i="27"/>
  <c r="D263" i="27"/>
  <c r="D262" i="27"/>
  <c r="D260" i="27"/>
  <c r="D259" i="27"/>
  <c r="D255" i="27"/>
  <c r="D254" i="27"/>
  <c r="D252" i="27"/>
  <c r="D224" i="27"/>
  <c r="D238" i="27"/>
  <c r="D243" i="27" s="1"/>
  <c r="D237" i="27"/>
  <c r="D235" i="27"/>
  <c r="D234" i="27"/>
  <c r="D284" i="27" l="1"/>
  <c r="D285" i="27" s="1"/>
  <c r="D256" i="27"/>
  <c r="D257" i="27" s="1"/>
  <c r="D232" i="27"/>
  <c r="D231" i="27"/>
  <c r="D230" i="27"/>
  <c r="D229" i="27"/>
  <c r="D225" i="27"/>
  <c r="D198" i="27"/>
  <c r="D197" i="27"/>
  <c r="D196" i="27"/>
  <c r="D194" i="27" l="1"/>
  <c r="B190" i="27"/>
  <c r="B192" i="27"/>
  <c r="B194" i="27"/>
  <c r="D182" i="27"/>
  <c r="D183" i="27" s="1"/>
  <c r="D181" i="27"/>
  <c r="D178" i="27"/>
  <c r="D179" i="27" s="1"/>
  <c r="D177" i="27"/>
  <c r="D176" i="27"/>
  <c r="D171" i="27"/>
  <c r="D175" i="27"/>
  <c r="D166" i="27"/>
  <c r="D172" i="27"/>
  <c r="D168" i="27"/>
  <c r="D169" i="27"/>
  <c r="D170" i="27"/>
  <c r="D165" i="27"/>
  <c r="D164" i="27"/>
  <c r="D163" i="27"/>
  <c r="D162" i="27"/>
  <c r="D159" i="27"/>
  <c r="D157" i="27"/>
  <c r="D156" i="27"/>
  <c r="D152" i="27"/>
  <c r="D151" i="27"/>
  <c r="D150" i="27"/>
  <c r="D149" i="27"/>
  <c r="D147" i="27"/>
  <c r="D141" i="27"/>
  <c r="D140" i="27"/>
  <c r="D110" i="27"/>
  <c r="D37" i="27"/>
  <c r="D34" i="27"/>
  <c r="D35" i="27" s="1"/>
  <c r="D36" i="27" l="1"/>
  <c r="D153" i="27"/>
  <c r="D154" i="27" s="1"/>
  <c r="D27" i="27" l="1"/>
  <c r="D30" i="27" s="1"/>
  <c r="D26" i="27"/>
  <c r="A161" i="27" l="1"/>
  <c r="D53" i="27" l="1"/>
  <c r="D362" i="27" l="1"/>
  <c r="D364" i="27" l="1"/>
  <c r="D363" i="27" s="1"/>
  <c r="B78" i="27" l="1"/>
  <c r="B83" i="27" s="1"/>
  <c r="B87" i="27" s="1"/>
  <c r="B105" i="27" s="1"/>
  <c r="B109" i="27" s="1"/>
  <c r="B111" i="27" s="1"/>
  <c r="B113" i="27" s="1"/>
  <c r="B118" i="27" s="1"/>
  <c r="B361" i="27" l="1"/>
  <c r="B360" i="27"/>
  <c r="B353" i="27"/>
  <c r="B345" i="27"/>
  <c r="B343" i="27"/>
  <c r="B340" i="27"/>
  <c r="B309" i="27"/>
  <c r="B280" i="27"/>
  <c r="B252" i="27"/>
  <c r="B147" i="27"/>
  <c r="B79" i="27"/>
  <c r="B80" i="27" s="1"/>
  <c r="B81" i="27" s="1"/>
  <c r="B82" i="27" s="1"/>
  <c r="B44" i="27"/>
  <c r="B404" i="27" l="1"/>
  <c r="D366" i="27" l="1"/>
  <c r="D367" i="27"/>
  <c r="D372" i="27"/>
  <c r="D374" i="27"/>
  <c r="D62" i="27"/>
  <c r="D80" i="27"/>
  <c r="D81" i="27" s="1"/>
  <c r="D88" i="27"/>
  <c r="D89" i="27"/>
  <c r="D90" i="27"/>
  <c r="D91" i="27"/>
  <c r="D102" i="27"/>
  <c r="D106" i="27"/>
  <c r="D112" i="27"/>
  <c r="D115" i="27"/>
  <c r="D117" i="27" s="1"/>
  <c r="D116" i="27"/>
  <c r="D158" i="27"/>
  <c r="D160" i="27"/>
  <c r="D161" i="27"/>
  <c r="D187" i="27"/>
  <c r="D184" i="27"/>
  <c r="D192" i="27"/>
  <c r="D199" i="27"/>
  <c r="D214" i="27"/>
  <c r="D226" i="27"/>
  <c r="D227" i="27" s="1"/>
  <c r="D240" i="27"/>
  <c r="D244" i="27"/>
  <c r="D274" i="27"/>
  <c r="D275" i="27" s="1"/>
  <c r="D272" i="27"/>
  <c r="D300" i="27"/>
  <c r="D303" i="27"/>
  <c r="D328" i="27"/>
  <c r="D329" i="27" s="1"/>
  <c r="D326" i="27"/>
  <c r="B405" i="27"/>
  <c r="B406" i="27" s="1"/>
  <c r="B407" i="27" s="1"/>
  <c r="B328" i="27"/>
  <c r="B329" i="27" s="1"/>
  <c r="B323" i="27"/>
  <c r="B324" i="27" s="1"/>
  <c r="B325" i="27" s="1"/>
  <c r="B326" i="27" s="1"/>
  <c r="B320" i="27"/>
  <c r="B321" i="27" s="1"/>
  <c r="B316" i="27"/>
  <c r="B317" i="27" s="1"/>
  <c r="B318" i="27" s="1"/>
  <c r="B311" i="27"/>
  <c r="B312" i="27" s="1"/>
  <c r="B313" i="27" s="1"/>
  <c r="B314" i="27" s="1"/>
  <c r="B302" i="27"/>
  <c r="B303" i="27" s="1"/>
  <c r="B297" i="27"/>
  <c r="B298" i="27" s="1"/>
  <c r="B299" i="27" s="1"/>
  <c r="B300" i="27" s="1"/>
  <c r="B293" i="27"/>
  <c r="B294" i="27" s="1"/>
  <c r="B295" i="27" s="1"/>
  <c r="B287" i="27"/>
  <c r="B288" i="27" s="1"/>
  <c r="B289" i="27" s="1"/>
  <c r="B290" i="27" s="1"/>
  <c r="B291" i="27" s="1"/>
  <c r="B282" i="27"/>
  <c r="B283" i="27" s="1"/>
  <c r="B284" i="27" s="1"/>
  <c r="B285" i="27" s="1"/>
  <c r="B46" i="27"/>
  <c r="B47" i="27" s="1"/>
  <c r="B48" i="27" s="1"/>
  <c r="B49" i="27" s="1"/>
  <c r="B50" i="27" s="1"/>
  <c r="B51" i="27" s="1"/>
  <c r="B52" i="27" s="1"/>
  <c r="B53" i="27" s="1"/>
  <c r="B246" i="27"/>
  <c r="B243" i="27"/>
  <c r="B244" i="27" s="1"/>
  <c r="B237" i="27"/>
  <c r="B238" i="27" s="1"/>
  <c r="B239" i="27" s="1"/>
  <c r="B240" i="27" s="1"/>
  <c r="B241" i="27" s="1"/>
  <c r="B234" i="27"/>
  <c r="B235" i="27" s="1"/>
  <c r="B229" i="27"/>
  <c r="B230" i="27" s="1"/>
  <c r="B231" i="27" s="1"/>
  <c r="B232" i="27" s="1"/>
  <c r="B223" i="27"/>
  <c r="B224" i="27" s="1"/>
  <c r="B225" i="27" s="1"/>
  <c r="B226" i="27" s="1"/>
  <c r="B227" i="27" s="1"/>
  <c r="B212" i="27"/>
  <c r="B213" i="27" s="1"/>
  <c r="B214" i="27" s="1"/>
  <c r="B215" i="27" s="1"/>
  <c r="B216" i="27" s="1"/>
  <c r="B129" i="27"/>
  <c r="B130" i="27" s="1"/>
  <c r="B131" i="27" s="1"/>
  <c r="B132" i="27" s="1"/>
  <c r="B133" i="27" s="1"/>
  <c r="B134" i="27" s="1"/>
  <c r="B135" i="27" s="1"/>
  <c r="B136" i="27" s="1"/>
  <c r="B137" i="27" s="1"/>
  <c r="B138" i="27" s="1"/>
  <c r="B201" i="27"/>
  <c r="B202" i="27" s="1"/>
  <c r="B203" i="27" s="1"/>
  <c r="B204" i="27" s="1"/>
  <c r="B205" i="27" s="1"/>
  <c r="B206" i="27" s="1"/>
  <c r="B207" i="27" s="1"/>
  <c r="B208" i="27" s="1"/>
  <c r="B209" i="27" s="1"/>
  <c r="B210" i="27" s="1"/>
  <c r="B181" i="27"/>
  <c r="B182" i="27" s="1"/>
  <c r="B183" i="27" s="1"/>
  <c r="B184" i="27" s="1"/>
  <c r="B186" i="27"/>
  <c r="B187" i="27" s="1"/>
  <c r="B188" i="27" s="1"/>
  <c r="B174" i="27"/>
  <c r="B175" i="27" s="1"/>
  <c r="B176" i="27" s="1"/>
  <c r="B177" i="27" s="1"/>
  <c r="B178" i="27" s="1"/>
  <c r="B179" i="27" s="1"/>
  <c r="B26" i="27"/>
  <c r="B27" i="27" s="1"/>
  <c r="B156" i="27"/>
  <c r="B157" i="27" s="1"/>
  <c r="B158" i="27" s="1"/>
  <c r="B159" i="27" s="1"/>
  <c r="B160" i="27" s="1"/>
  <c r="B161" i="27" s="1"/>
  <c r="B162" i="27" s="1"/>
  <c r="B163" i="27" s="1"/>
  <c r="B164" i="27" s="1"/>
  <c r="B165" i="27" s="1"/>
  <c r="B166" i="27" s="1"/>
  <c r="D86" i="27"/>
  <c r="B114" i="27"/>
  <c r="B115" i="27" s="1"/>
  <c r="B116" i="27" s="1"/>
  <c r="B117" i="27" s="1"/>
  <c r="B119" i="27"/>
  <c r="B120" i="27" s="1"/>
  <c r="B121" i="27" s="1"/>
  <c r="B122" i="27" s="1"/>
  <c r="B112" i="27"/>
  <c r="B110" i="27"/>
  <c r="B71" i="27"/>
  <c r="B72" i="27" s="1"/>
  <c r="B73" i="27" s="1"/>
  <c r="B74" i="27" s="1"/>
  <c r="B75" i="27" s="1"/>
  <c r="B76" i="27" s="1"/>
  <c r="B77" i="27" s="1"/>
  <c r="B88" i="27"/>
  <c r="B89" i="27" s="1"/>
  <c r="B90" i="27" s="1"/>
  <c r="B91" i="27" s="1"/>
  <c r="B92" i="27" s="1"/>
  <c r="B93" i="27" s="1"/>
  <c r="B94" i="27" s="1"/>
  <c r="B95" i="27" s="1"/>
  <c r="B96" i="27" s="1"/>
  <c r="B97" i="27" s="1"/>
  <c r="B98" i="27" s="1"/>
  <c r="B99" i="27" s="1"/>
  <c r="B100" i="27" s="1"/>
  <c r="B101" i="27" s="1"/>
  <c r="B102" i="27" s="1"/>
  <c r="B103" i="27" s="1"/>
  <c r="B104" i="27" s="1"/>
  <c r="B55" i="27"/>
  <c r="B56" i="27" s="1"/>
  <c r="B57" i="27" s="1"/>
  <c r="B58" i="27" s="1"/>
  <c r="B59" i="27" s="1"/>
  <c r="B60" i="27" s="1"/>
  <c r="B61" i="27" s="1"/>
  <c r="B62" i="27" s="1"/>
  <c r="B63" i="27" s="1"/>
  <c r="B64" i="27" s="1"/>
  <c r="B66" i="27"/>
  <c r="B67" i="27" s="1"/>
  <c r="B68" i="27" s="1"/>
  <c r="B69" i="27" s="1"/>
  <c r="B218" i="27"/>
  <c r="B365" i="27"/>
  <c r="B369" i="27" s="1"/>
  <c r="B370" i="27" s="1"/>
  <c r="B149" i="27"/>
  <c r="B150" i="27" s="1"/>
  <c r="B274" i="27"/>
  <c r="B275" i="27" s="1"/>
  <c r="E59" i="4"/>
  <c r="F59" i="4" s="1"/>
  <c r="E58" i="4"/>
  <c r="C64" i="4"/>
  <c r="C65" i="4"/>
  <c r="C23" i="4" s="1"/>
  <c r="F66" i="4"/>
  <c r="I10" i="15"/>
  <c r="J10" i="15" s="1"/>
  <c r="I11" i="15"/>
  <c r="J11" i="15" s="1"/>
  <c r="I12" i="15"/>
  <c r="J12" i="15" s="1"/>
  <c r="I13" i="15"/>
  <c r="J13" i="15" s="1"/>
  <c r="I14" i="15"/>
  <c r="J14" i="15" s="1"/>
  <c r="I15" i="15"/>
  <c r="J15" i="15" s="1"/>
  <c r="I33" i="15"/>
  <c r="J33" i="15" s="1"/>
  <c r="I34" i="15"/>
  <c r="J34" i="15" s="1"/>
  <c r="I35" i="15"/>
  <c r="J35" i="15" s="1"/>
  <c r="I37" i="15"/>
  <c r="J37" i="15" s="1"/>
  <c r="I38" i="15"/>
  <c r="J38" i="15" s="1"/>
  <c r="I39" i="15"/>
  <c r="J39" i="15" s="1"/>
  <c r="I40" i="15"/>
  <c r="I41" i="15"/>
  <c r="I43" i="15"/>
  <c r="J43" i="15" s="1"/>
  <c r="I44" i="15"/>
  <c r="J44" i="15" s="1"/>
  <c r="I45" i="15"/>
  <c r="J45" i="15" s="1"/>
  <c r="I49" i="15"/>
  <c r="J49" i="15" s="1"/>
  <c r="I50" i="15"/>
  <c r="J50" i="15" s="1"/>
  <c r="I51" i="15"/>
  <c r="J51" i="15" s="1"/>
  <c r="I53" i="15"/>
  <c r="J53" i="15" s="1"/>
  <c r="I54" i="15"/>
  <c r="J54" i="15" s="1"/>
  <c r="I55" i="15"/>
  <c r="J55" i="15" s="1"/>
  <c r="I59" i="15"/>
  <c r="J59" i="15" s="1"/>
  <c r="I60" i="15"/>
  <c r="J60" i="15" s="1"/>
  <c r="I61" i="15"/>
  <c r="J61" i="15" s="1"/>
  <c r="I66" i="15"/>
  <c r="J66" i="15" s="1"/>
  <c r="I67" i="15"/>
  <c r="J67" i="15" s="1"/>
  <c r="I68" i="15"/>
  <c r="J68" i="15" s="1"/>
  <c r="I69" i="15"/>
  <c r="I70" i="15"/>
  <c r="E72" i="15"/>
  <c r="F72" i="15" s="1"/>
  <c r="I74" i="15"/>
  <c r="J74" i="15" s="1"/>
  <c r="I75" i="15"/>
  <c r="I76" i="15"/>
  <c r="I77" i="15"/>
  <c r="I21" i="15"/>
  <c r="J21" i="15" s="1"/>
  <c r="I23" i="15"/>
  <c r="I24" i="15"/>
  <c r="I26" i="15"/>
  <c r="I27" i="15"/>
  <c r="I28" i="15"/>
  <c r="J28" i="15" s="1"/>
  <c r="I29" i="15"/>
  <c r="A65" i="16"/>
  <c r="A66" i="16" s="1"/>
  <c r="A67" i="16" s="1"/>
  <c r="A68" i="16" s="1"/>
  <c r="A69" i="16" s="1"/>
  <c r="A70" i="16" s="1"/>
  <c r="D60" i="16"/>
  <c r="F44" i="16"/>
  <c r="F43" i="16"/>
  <c r="F42" i="16"/>
  <c r="F41" i="16"/>
  <c r="F40" i="16"/>
  <c r="F39" i="16"/>
  <c r="A39" i="16"/>
  <c r="A40" i="16" s="1"/>
  <c r="A41" i="16" s="1"/>
  <c r="A42" i="16" s="1"/>
  <c r="A43" i="16" s="1"/>
  <c r="A44" i="16" s="1"/>
  <c r="F37" i="16"/>
  <c r="F36" i="16"/>
  <c r="F35" i="16"/>
  <c r="A35" i="16"/>
  <c r="A36" i="16" s="1"/>
  <c r="A37" i="16" s="1"/>
  <c r="F33" i="16"/>
  <c r="F32" i="16"/>
  <c r="A32" i="16"/>
  <c r="A33" i="16" s="1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A18" i="16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F16" i="16"/>
  <c r="F15" i="16"/>
  <c r="F14" i="16"/>
  <c r="G13" i="16" s="1"/>
  <c r="A14" i="16"/>
  <c r="A15" i="16" s="1"/>
  <c r="A16" i="16" s="1"/>
  <c r="G89" i="15"/>
  <c r="F74" i="15"/>
  <c r="C70" i="15"/>
  <c r="F70" i="15" s="1"/>
  <c r="C69" i="15"/>
  <c r="F69" i="15" s="1"/>
  <c r="E65" i="15"/>
  <c r="I65" i="15" s="1"/>
  <c r="J65" i="15" s="1"/>
  <c r="E64" i="15"/>
  <c r="E63" i="15"/>
  <c r="I63" i="15" s="1"/>
  <c r="C63" i="15"/>
  <c r="E62" i="15"/>
  <c r="C58" i="15"/>
  <c r="C57" i="15"/>
  <c r="A51" i="15"/>
  <c r="A55" i="15" s="1"/>
  <c r="C46" i="15"/>
  <c r="C41" i="15" s="1"/>
  <c r="A46" i="15"/>
  <c r="A47" i="15" s="1"/>
  <c r="A48" i="15" s="1"/>
  <c r="A40" i="15"/>
  <c r="A41" i="15" s="1"/>
  <c r="A42" i="15" s="1"/>
  <c r="A36" i="15"/>
  <c r="C32" i="15"/>
  <c r="E30" i="15"/>
  <c r="I30" i="15" s="1"/>
  <c r="F28" i="15"/>
  <c r="C25" i="15"/>
  <c r="C21" i="15"/>
  <c r="F21" i="15" s="1"/>
  <c r="C19" i="15"/>
  <c r="C18" i="15"/>
  <c r="C17" i="15"/>
  <c r="A15" i="15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F12" i="15"/>
  <c r="F11" i="15"/>
  <c r="F10" i="15"/>
  <c r="A10" i="15"/>
  <c r="A11" i="15" s="1"/>
  <c r="A12" i="15" s="1"/>
  <c r="C41" i="4"/>
  <c r="C17" i="4"/>
  <c r="C18" i="4"/>
  <c r="C19" i="4"/>
  <c r="C24" i="4"/>
  <c r="C31" i="4"/>
  <c r="C52" i="4"/>
  <c r="C53" i="4"/>
  <c r="C58" i="4"/>
  <c r="A15" i="4"/>
  <c r="G81" i="4"/>
  <c r="A10" i="4"/>
  <c r="A11" i="4" s="1"/>
  <c r="A12" i="4" s="1"/>
  <c r="A52" i="15"/>
  <c r="E31" i="15"/>
  <c r="E32" i="15" s="1"/>
  <c r="I32" i="15" s="1"/>
  <c r="J32" i="15" s="1"/>
  <c r="A56" i="15"/>
  <c r="A57" i="15" s="1"/>
  <c r="A58" i="15" s="1"/>
  <c r="A61" i="15"/>
  <c r="F63" i="15"/>
  <c r="E60" i="4"/>
  <c r="F60" i="4" s="1"/>
  <c r="B168" i="27"/>
  <c r="B169" i="27" s="1"/>
  <c r="B170" i="27" s="1"/>
  <c r="B171" i="27" s="1"/>
  <c r="B172" i="27" s="1"/>
  <c r="B259" i="27"/>
  <c r="B260" i="27" s="1"/>
  <c r="B261" i="27" s="1"/>
  <c r="B262" i="27" s="1"/>
  <c r="B263" i="27" s="1"/>
  <c r="B254" i="27"/>
  <c r="B255" i="27" s="1"/>
  <c r="B256" i="27" s="1"/>
  <c r="B257" i="27" s="1"/>
  <c r="B84" i="27"/>
  <c r="B85" i="27" s="1"/>
  <c r="B86" i="27" s="1"/>
  <c r="B269" i="27"/>
  <c r="B270" i="27" s="1"/>
  <c r="B271" i="27" s="1"/>
  <c r="B272" i="27" s="1"/>
  <c r="B450" i="27"/>
  <c r="B451" i="27" s="1"/>
  <c r="B452" i="27" s="1"/>
  <c r="B453" i="27" s="1"/>
  <c r="B454" i="27" s="1"/>
  <c r="B455" i="27" s="1"/>
  <c r="B456" i="27" s="1"/>
  <c r="B106" i="27"/>
  <c r="B107" i="27" s="1"/>
  <c r="B108" i="27" s="1"/>
  <c r="B196" i="27"/>
  <c r="B197" i="27" s="1"/>
  <c r="B198" i="27" s="1"/>
  <c r="B199" i="27" s="1"/>
  <c r="B341" i="27"/>
  <c r="B346" i="27" s="1"/>
  <c r="B347" i="27" s="1"/>
  <c r="B348" i="27" s="1"/>
  <c r="B349" i="27" s="1"/>
  <c r="B350" i="27" s="1"/>
  <c r="B351" i="27" s="1"/>
  <c r="B354" i="27" s="1"/>
  <c r="I31" i="15" l="1"/>
  <c r="F32" i="15"/>
  <c r="G31" i="16"/>
  <c r="J69" i="15"/>
  <c r="H408" i="27"/>
  <c r="J70" i="15"/>
  <c r="G38" i="16"/>
  <c r="I64" i="15"/>
  <c r="J64" i="15" s="1"/>
  <c r="F64" i="15"/>
  <c r="C24" i="15"/>
  <c r="I62" i="15"/>
  <c r="J62" i="15" s="1"/>
  <c r="F62" i="15"/>
  <c r="G66" i="15" s="1"/>
  <c r="E22" i="4"/>
  <c r="F65" i="15"/>
  <c r="C27" i="4"/>
  <c r="G13" i="15"/>
  <c r="C27" i="15"/>
  <c r="J63" i="15"/>
  <c r="B123" i="27"/>
  <c r="B124" i="27" s="1"/>
  <c r="B125" i="27" s="1"/>
  <c r="B126" i="27" s="1"/>
  <c r="B127" i="27" s="1"/>
  <c r="B128" i="27" s="1"/>
  <c r="B151" i="27"/>
  <c r="B152" i="27" s="1"/>
  <c r="B153" i="27" s="1"/>
  <c r="B154" i="27" s="1"/>
  <c r="E56" i="15"/>
  <c r="E51" i="4"/>
  <c r="F51" i="4" s="1"/>
  <c r="B371" i="27"/>
  <c r="B376" i="27" s="1"/>
  <c r="B377" i="27" s="1"/>
  <c r="B378" i="27" s="1"/>
  <c r="B379" i="27" s="1"/>
  <c r="B380" i="27" s="1"/>
  <c r="B381" i="27" s="1"/>
  <c r="B382" i="27" s="1"/>
  <c r="E52" i="4"/>
  <c r="F52" i="4" s="1"/>
  <c r="E71" i="15"/>
  <c r="F71" i="15" s="1"/>
  <c r="E20" i="15"/>
  <c r="I72" i="15"/>
  <c r="J72" i="15" s="1"/>
  <c r="G17" i="16"/>
  <c r="C40" i="15"/>
  <c r="C22" i="15"/>
  <c r="C47" i="15"/>
  <c r="C48" i="15" s="1"/>
  <c r="G34" i="16"/>
  <c r="F58" i="4"/>
  <c r="B366" i="27"/>
  <c r="B367" i="27" s="1"/>
  <c r="B368" i="27" s="1"/>
  <c r="B28" i="27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C22" i="4"/>
  <c r="A62" i="15"/>
  <c r="A63" i="15" s="1"/>
  <c r="A64" i="15" s="1"/>
  <c r="A65" i="15" s="1"/>
  <c r="A68" i="15"/>
  <c r="F41" i="15"/>
  <c r="J41" i="15"/>
  <c r="C30" i="15"/>
  <c r="A34" i="4"/>
  <c r="A16" i="4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G46" i="16"/>
  <c r="C21" i="4"/>
  <c r="C36" i="4"/>
  <c r="C35" i="4"/>
  <c r="C42" i="4"/>
  <c r="E12" i="4"/>
  <c r="F12" i="4" s="1"/>
  <c r="E18" i="15"/>
  <c r="I18" i="15" s="1"/>
  <c r="J18" i="15" s="1"/>
  <c r="B139" i="27"/>
  <c r="B140" i="27" s="1"/>
  <c r="B141" i="27" s="1"/>
  <c r="B142" i="27" s="1"/>
  <c r="D186" i="27"/>
  <c r="D188" i="27"/>
  <c r="B362" i="27"/>
  <c r="B363" i="27" s="1"/>
  <c r="B364" i="27" s="1"/>
  <c r="E17" i="4"/>
  <c r="F17" i="4" s="1"/>
  <c r="E19" i="4" l="1"/>
  <c r="F19" i="4" s="1"/>
  <c r="E19" i="15"/>
  <c r="F19" i="15" s="1"/>
  <c r="F24" i="15"/>
  <c r="C23" i="15"/>
  <c r="J24" i="15"/>
  <c r="E10" i="4"/>
  <c r="F10" i="4" s="1"/>
  <c r="E11" i="4"/>
  <c r="F11" i="4" s="1"/>
  <c r="J27" i="15"/>
  <c r="F27" i="15"/>
  <c r="H457" i="27"/>
  <c r="E47" i="4"/>
  <c r="F47" i="4" s="1"/>
  <c r="G48" i="4" s="1"/>
  <c r="E24" i="4"/>
  <c r="F24" i="4" s="1"/>
  <c r="E57" i="15"/>
  <c r="I57" i="15" s="1"/>
  <c r="J57" i="15" s="1"/>
  <c r="E48" i="15"/>
  <c r="I48" i="15" s="1"/>
  <c r="J48" i="15" s="1"/>
  <c r="B372" i="27"/>
  <c r="B373" i="27" s="1"/>
  <c r="B374" i="27" s="1"/>
  <c r="B375" i="27" s="1"/>
  <c r="E25" i="4"/>
  <c r="F56" i="15"/>
  <c r="I56" i="15"/>
  <c r="J56" i="15" s="1"/>
  <c r="I71" i="15"/>
  <c r="J71" i="15" s="1"/>
  <c r="F20" i="15"/>
  <c r="I20" i="15"/>
  <c r="J20" i="15" s="1"/>
  <c r="E58" i="15"/>
  <c r="E20" i="4"/>
  <c r="F20" i="4" s="1"/>
  <c r="E17" i="15"/>
  <c r="F17" i="15" s="1"/>
  <c r="F18" i="15"/>
  <c r="E18" i="4"/>
  <c r="F18" i="4" s="1"/>
  <c r="E26" i="4"/>
  <c r="E52" i="15"/>
  <c r="I52" i="15" s="1"/>
  <c r="J52" i="15" s="1"/>
  <c r="C31" i="15"/>
  <c r="C26" i="15"/>
  <c r="F40" i="15"/>
  <c r="J40" i="15"/>
  <c r="C25" i="4"/>
  <c r="C30" i="4"/>
  <c r="E57" i="4"/>
  <c r="F57" i="4" s="1"/>
  <c r="G61" i="4" s="1"/>
  <c r="G54" i="16"/>
  <c r="G51" i="16"/>
  <c r="G53" i="16"/>
  <c r="G57" i="16"/>
  <c r="G52" i="16"/>
  <c r="G55" i="16"/>
  <c r="G56" i="16"/>
  <c r="G50" i="16"/>
  <c r="G49" i="16"/>
  <c r="E22" i="15"/>
  <c r="E21" i="4"/>
  <c r="F21" i="4" s="1"/>
  <c r="F22" i="4"/>
  <c r="C28" i="4"/>
  <c r="C29" i="4"/>
  <c r="A40" i="4"/>
  <c r="A35" i="4"/>
  <c r="A36" i="4" s="1"/>
  <c r="A37" i="4" s="1"/>
  <c r="J30" i="15"/>
  <c r="F30" i="15"/>
  <c r="I19" i="15"/>
  <c r="J19" i="15" s="1"/>
  <c r="C43" i="4"/>
  <c r="A80" i="15"/>
  <c r="A81" i="15" s="1"/>
  <c r="A82" i="15" s="1"/>
  <c r="A83" i="15" s="1"/>
  <c r="A84" i="15" s="1"/>
  <c r="A85" i="15" s="1"/>
  <c r="A86" i="15" s="1"/>
  <c r="A87" i="15" s="1"/>
  <c r="A88" i="15" s="1"/>
  <c r="A89" i="15" s="1"/>
  <c r="A69" i="15"/>
  <c r="A70" i="15" s="1"/>
  <c r="A71" i="15" s="1"/>
  <c r="A72" i="15" s="1"/>
  <c r="A73" i="15" s="1"/>
  <c r="A74" i="15" s="1"/>
  <c r="I17" i="15" l="1"/>
  <c r="J17" i="15" s="1"/>
  <c r="E43" i="4"/>
  <c r="E25" i="15"/>
  <c r="I25" i="15" s="1"/>
  <c r="J25" i="15" s="1"/>
  <c r="G13" i="4"/>
  <c r="F23" i="15"/>
  <c r="J23" i="15"/>
  <c r="C29" i="15"/>
  <c r="E53" i="4"/>
  <c r="F53" i="4" s="1"/>
  <c r="G54" i="4" s="1"/>
  <c r="E47" i="15"/>
  <c r="F47" i="15" s="1"/>
  <c r="F57" i="15"/>
  <c r="H23" i="27"/>
  <c r="H355" i="27"/>
  <c r="F48" i="15"/>
  <c r="F25" i="15"/>
  <c r="E42" i="4"/>
  <c r="F42" i="4" s="1"/>
  <c r="E16" i="4"/>
  <c r="F16" i="4" s="1"/>
  <c r="E16" i="15"/>
  <c r="F43" i="4"/>
  <c r="F52" i="15"/>
  <c r="G53" i="15" s="1"/>
  <c r="J26" i="15"/>
  <c r="F26" i="15"/>
  <c r="F31" i="15"/>
  <c r="J31" i="15"/>
  <c r="I47" i="15"/>
  <c r="J47" i="15" s="1"/>
  <c r="A46" i="4"/>
  <c r="A41" i="4"/>
  <c r="A42" i="4" s="1"/>
  <c r="A43" i="4" s="1"/>
  <c r="F58" i="15"/>
  <c r="I58" i="15"/>
  <c r="J58" i="15" s="1"/>
  <c r="F22" i="15"/>
  <c r="I22" i="15"/>
  <c r="J22" i="15" s="1"/>
  <c r="G58" i="16"/>
  <c r="G60" i="16" s="1"/>
  <c r="G62" i="16" s="1"/>
  <c r="I63" i="16" s="1"/>
  <c r="C26" i="4"/>
  <c r="F26" i="4" s="1"/>
  <c r="F25" i="4"/>
  <c r="G59" i="15" l="1"/>
  <c r="F29" i="15"/>
  <c r="J29" i="15"/>
  <c r="E36" i="4"/>
  <c r="F36" i="4" s="1"/>
  <c r="F16" i="15"/>
  <c r="G33" i="15" s="1"/>
  <c r="I16" i="15"/>
  <c r="J16" i="15" s="1"/>
  <c r="E73" i="15"/>
  <c r="I73" i="15" s="1"/>
  <c r="J73" i="15" s="1"/>
  <c r="A50" i="4"/>
  <c r="A47" i="4"/>
  <c r="F73" i="15" l="1"/>
  <c r="G75" i="15" s="1"/>
  <c r="E27" i="4"/>
  <c r="F27" i="4" s="1"/>
  <c r="A56" i="4"/>
  <c r="A51" i="4"/>
  <c r="A52" i="4" s="1"/>
  <c r="A53" i="4" s="1"/>
  <c r="E42" i="15" l="1"/>
  <c r="E35" i="4"/>
  <c r="F35" i="4" s="1"/>
  <c r="G38" i="4" s="1"/>
  <c r="E37" i="4"/>
  <c r="F37" i="4" s="1"/>
  <c r="A63" i="4"/>
  <c r="A64" i="4" s="1"/>
  <c r="A65" i="4" s="1"/>
  <c r="A66" i="4" s="1"/>
  <c r="A57" i="4"/>
  <c r="A58" i="4" s="1"/>
  <c r="A59" i="4" s="1"/>
  <c r="A60" i="4" s="1"/>
  <c r="I42" i="15" l="1"/>
  <c r="J42" i="15" s="1"/>
  <c r="F42" i="15"/>
  <c r="G43" i="15" s="1"/>
  <c r="E28" i="4" l="1"/>
  <c r="E29" i="4" l="1"/>
  <c r="F28" i="4"/>
  <c r="E30" i="4" l="1"/>
  <c r="F29" i="4"/>
  <c r="E65" i="4"/>
  <c r="F65" i="4" s="1"/>
  <c r="F30" i="4" l="1"/>
  <c r="E31" i="4"/>
  <c r="F31" i="4" s="1"/>
  <c r="E36" i="15"/>
  <c r="E64" i="4"/>
  <c r="F64" i="4" s="1"/>
  <c r="G67" i="4" s="1"/>
  <c r="F36" i="15" l="1"/>
  <c r="G37" i="15" s="1"/>
  <c r="I36" i="15"/>
  <c r="J36" i="15" s="1"/>
  <c r="H383" i="27" l="1"/>
  <c r="H401" i="27" l="1"/>
  <c r="H219" i="27"/>
  <c r="H330" i="27"/>
  <c r="H336" i="27"/>
  <c r="H276" i="27" l="1"/>
  <c r="E23" i="4"/>
  <c r="F23" i="4" s="1"/>
  <c r="G32" i="4" s="1"/>
  <c r="H143" i="27"/>
  <c r="H304" i="27" l="1"/>
  <c r="E41" i="4" l="1"/>
  <c r="F41" i="4" s="1"/>
  <c r="E46" i="15"/>
  <c r="F46" i="15" l="1"/>
  <c r="I46" i="15"/>
  <c r="J46" i="15" s="1"/>
  <c r="G44" i="4"/>
  <c r="H70" i="4" s="1"/>
  <c r="G70" i="4"/>
  <c r="G75" i="4" l="1"/>
  <c r="G77" i="4"/>
  <c r="G78" i="4"/>
  <c r="G76" i="4"/>
  <c r="G79" i="4"/>
  <c r="G73" i="4"/>
  <c r="G80" i="4" s="1"/>
  <c r="G74" i="4"/>
  <c r="G49" i="15"/>
  <c r="H78" i="15" s="1"/>
  <c r="I78" i="15" s="1"/>
  <c r="G78" i="15"/>
  <c r="G83" i="15" l="1"/>
  <c r="G82" i="15"/>
  <c r="G87" i="15"/>
  <c r="G84" i="15"/>
  <c r="G81" i="15"/>
  <c r="G85" i="15"/>
  <c r="G86" i="15"/>
  <c r="G83" i="4"/>
  <c r="G85" i="4" s="1"/>
  <c r="G88" i="15" l="1"/>
  <c r="G91" i="15" s="1"/>
  <c r="G93" i="15" s="1"/>
  <c r="H93" i="15" s="1"/>
  <c r="H95" i="15" s="1"/>
  <c r="H40" i="27" l="1"/>
  <c r="H446" i="27" l="1"/>
  <c r="H247" i="27"/>
  <c r="H459" i="27"/>
  <c r="H470" i="27" l="1"/>
  <c r="H472" i="27" s="1"/>
</calcChain>
</file>

<file path=xl/comments1.xml><?xml version="1.0" encoding="utf-8"?>
<comments xmlns="http://schemas.openxmlformats.org/spreadsheetml/2006/main">
  <authors>
    <author>PRESUPUESTO-3</author>
  </authors>
  <commentList>
    <comment ref="B28" authorId="0" shapeId="0">
      <text>
        <r>
          <rPr>
            <b/>
            <sz val="14"/>
            <color indexed="81"/>
            <rFont val="Tahoma"/>
            <family val="2"/>
          </rPr>
          <t>partida adicional entregada por domingo</t>
        </r>
      </text>
    </comment>
  </commentList>
</comments>
</file>

<file path=xl/sharedStrings.xml><?xml version="1.0" encoding="utf-8"?>
<sst xmlns="http://schemas.openxmlformats.org/spreadsheetml/2006/main" count="1178" uniqueCount="529">
  <si>
    <t>M3</t>
  </si>
  <si>
    <t>M2</t>
  </si>
  <si>
    <t>ML</t>
  </si>
  <si>
    <t>UD</t>
  </si>
  <si>
    <t>No.</t>
  </si>
  <si>
    <t>DESCRIPCION</t>
  </si>
  <si>
    <t>CANT.</t>
  </si>
  <si>
    <t>UND</t>
  </si>
  <si>
    <t>P.U</t>
  </si>
  <si>
    <t>VALOR</t>
  </si>
  <si>
    <t>TOTAL</t>
  </si>
  <si>
    <t>COSTOS INDIRECTOS:</t>
  </si>
  <si>
    <t>Responsabilidad y Dirección Técnica</t>
  </si>
  <si>
    <t>%</t>
  </si>
  <si>
    <t>CODIA</t>
  </si>
  <si>
    <t>Gastos Administrativos</t>
  </si>
  <si>
    <t>Seguros y Fianzas</t>
  </si>
  <si>
    <t>Ley 6-86</t>
  </si>
  <si>
    <t>Transporte</t>
  </si>
  <si>
    <t>Supervisión</t>
  </si>
  <si>
    <t>ITBIS</t>
  </si>
  <si>
    <t>Trabajos Generales</t>
  </si>
  <si>
    <t xml:space="preserve">NOTAS GENERALES </t>
  </si>
  <si>
    <t xml:space="preserve">Las Partidas con P.A. deberán ser justificadas y detalladas con facturas y análisis antes de su cubicación e incluir tres(3) cotizaciones </t>
  </si>
  <si>
    <t>El imprevisto solo podrá ser usado previa autorización de la Comisión Presidencial de Apoyo para Desarrollo Provincial</t>
  </si>
  <si>
    <t>La limpieza final y bote es requisito indispensable para la formal recepción de la obra.</t>
  </si>
  <si>
    <t>Movimiento de tierra</t>
  </si>
  <si>
    <t>SUB - TOTAL COSTOS DIRECTOS</t>
  </si>
  <si>
    <t>SUB - TOTAL COSTOS INDIRECTOS</t>
  </si>
  <si>
    <t>1-</t>
  </si>
  <si>
    <t>2-</t>
  </si>
  <si>
    <t>3-</t>
  </si>
  <si>
    <t xml:space="preserve">PRESUPUESTO </t>
  </si>
  <si>
    <t>SUB-TOTAL</t>
  </si>
  <si>
    <t>TOTAL GENERAL</t>
  </si>
  <si>
    <t>Remoción capa de rodaura</t>
  </si>
  <si>
    <t>Remoción de aceras</t>
  </si>
  <si>
    <t>Remoción de contenes</t>
  </si>
  <si>
    <t>Remoción y recolocación de tuberías de acueducto</t>
  </si>
  <si>
    <t>P.A.</t>
  </si>
  <si>
    <t>Excavación en material inservible con equipo</t>
  </si>
  <si>
    <t>Excavación de préstamo, caso I primer Kilómetro con acarreo libre</t>
  </si>
  <si>
    <t>Relleno para conformar explanación</t>
  </si>
  <si>
    <t>Escarificación de superficie</t>
  </si>
  <si>
    <t>Ac.adicional mat.  de sub rasante mejorada</t>
  </si>
  <si>
    <t>M3N</t>
  </si>
  <si>
    <t>M3C</t>
  </si>
  <si>
    <t>M3E</t>
  </si>
  <si>
    <t>Sub-Base y Base</t>
  </si>
  <si>
    <t>Sub-base gran. natural (inc. ac. primer Kilómetro)</t>
  </si>
  <si>
    <t>Base granular triturada (inc. ac. primer kilómetro)</t>
  </si>
  <si>
    <t>Sub-rasante mejorada</t>
  </si>
  <si>
    <t>Capa de Rodadura</t>
  </si>
  <si>
    <t>Carpeta de hormigón asfáltico de 2" mezclado en planta</t>
  </si>
  <si>
    <t>Riego de Imprimación</t>
  </si>
  <si>
    <t>Riego de Adherencia</t>
  </si>
  <si>
    <t xml:space="preserve">Para entrada a viviendas </t>
  </si>
  <si>
    <t>Remoción de Muros</t>
  </si>
  <si>
    <t>Drenaje</t>
  </si>
  <si>
    <t>Material de asiento clase C</t>
  </si>
  <si>
    <t xml:space="preserve">Suministro, acarreo, coloc. y compac. de mat. de relleno para tub.  con granzote
 </t>
  </si>
  <si>
    <t>Obras Complementarias</t>
  </si>
  <si>
    <t>Construccion de contenes de horm. Simple</t>
  </si>
  <si>
    <t>Construccion de aceras e=0.10, Con Malla electrosoldada (0.10 x 0.10)m</t>
  </si>
  <si>
    <t>Limpieza final y Continua</t>
  </si>
  <si>
    <t>P2</t>
  </si>
  <si>
    <t>Ud</t>
  </si>
  <si>
    <t>Pintura anticorrosiva</t>
  </si>
  <si>
    <t>CANTIDAD</t>
  </si>
  <si>
    <t>Replanteo</t>
  </si>
  <si>
    <t>PA</t>
  </si>
  <si>
    <t>MOVIMIENTO DE TIERRA</t>
  </si>
  <si>
    <t>KM</t>
  </si>
  <si>
    <t>TRANSPORTE</t>
  </si>
  <si>
    <t xml:space="preserve">Cantos </t>
  </si>
  <si>
    <t>LB</t>
  </si>
  <si>
    <t>Pintura</t>
  </si>
  <si>
    <t>Zabaleta</t>
  </si>
  <si>
    <t>Mano de Obra</t>
  </si>
  <si>
    <t>Cantos</t>
  </si>
  <si>
    <t>MISCELANEOS</t>
  </si>
  <si>
    <t>Ml</t>
  </si>
  <si>
    <t>Km</t>
  </si>
  <si>
    <t>PL</t>
  </si>
  <si>
    <t>PROYECTO: EL RIIITO</t>
  </si>
  <si>
    <t>OBRA: PRESUPUESTO CONSTRUCCION CALLES AV. GARCIA GODOY</t>
  </si>
  <si>
    <t>UBICACION: PROVINCIA LA VEGA, R.D.</t>
  </si>
  <si>
    <t>M3E-KM</t>
  </si>
  <si>
    <t>Acarreo adicional material de préstamo a 10 km</t>
  </si>
  <si>
    <t>Acarreo adicional material de base a 10 km</t>
  </si>
  <si>
    <t>Acarreo adicional material de sub-base a 10km</t>
  </si>
  <si>
    <t>Acarreo adicional material de bote producto de excavacion a 5 km</t>
  </si>
  <si>
    <t>M3E-HECT</t>
  </si>
  <si>
    <t>Relleno bajo Aceras (Suministro y Colocacion)</t>
  </si>
  <si>
    <t>Hormigon Estructural</t>
  </si>
  <si>
    <t>SEÑALIZACIÓN VERTICAL Y HORIZONTAL</t>
  </si>
  <si>
    <t>Linea de demarcacion Central discontinua</t>
  </si>
  <si>
    <t>Marca vial sobre pavimento (termoplastico)</t>
  </si>
  <si>
    <r>
      <t>M</t>
    </r>
    <r>
      <rPr>
        <sz val="10"/>
        <rFont val="Calibri"/>
        <family val="2"/>
      </rPr>
      <t>²</t>
    </r>
  </si>
  <si>
    <t>Señales Verticales Bajas Restrictivas o Reglamentarias (R)</t>
  </si>
  <si>
    <t>Señales Bajas Informativas de Destino (I)</t>
  </si>
  <si>
    <t>Acarreo adicional material No Clasificado producto de excavacion a 5 km</t>
  </si>
  <si>
    <t>Verja:</t>
  </si>
  <si>
    <t>Muro en Bloques de 8" (BNP y SNP)</t>
  </si>
  <si>
    <t>Alcantarilla de 48" para drenaje</t>
  </si>
  <si>
    <t>Registro para aguas pluvial tipo imbornal 2 parillas</t>
  </si>
  <si>
    <t xml:space="preserve">Excavación en material no clasificado </t>
  </si>
  <si>
    <t>Alcantarilla de 18" para aguas negras</t>
  </si>
  <si>
    <t>P.A</t>
  </si>
  <si>
    <t xml:space="preserve">ITBIS Elaboracion Carpata de Hormigon Asfaltico (5836.36*1.25*0.0508) </t>
  </si>
  <si>
    <t>UNIDAD</t>
  </si>
  <si>
    <t>VALOR RD$</t>
  </si>
  <si>
    <t>Tubería de Hormigón de 36"</t>
  </si>
  <si>
    <t>Ingenieria</t>
  </si>
  <si>
    <t>Mantenimiento de Transito</t>
  </si>
  <si>
    <t>Campamento</t>
  </si>
  <si>
    <t>PROYECTO "EL RIIITO"</t>
  </si>
  <si>
    <t>La Vega, República Dominicana</t>
  </si>
  <si>
    <t>PRESUPUESTO CONSTRUCCION CALLES AV. GARCIA GODOY</t>
  </si>
  <si>
    <t>Relación de Partidas y Volumetría</t>
  </si>
  <si>
    <t>NO.</t>
  </si>
  <si>
    <t>DESCRIPCIÓN</t>
  </si>
  <si>
    <t xml:space="preserve">PRECIO </t>
  </si>
  <si>
    <t>SUB-TOTAL RD$</t>
  </si>
  <si>
    <t>OBRAS PRELIMINARES :</t>
  </si>
  <si>
    <t>MOVIMIENTO DE TIERRA :</t>
  </si>
  <si>
    <t>Limpieza, desmonte y destronque Tipo B, incl. Bote</t>
  </si>
  <si>
    <t>Excavacion en Mat. No Clasificado mts acarreo libre</t>
  </si>
  <si>
    <t>Excavacion material inservible 60 mts acarreo libre</t>
  </si>
  <si>
    <t>Excavación de material de préstamo</t>
  </si>
  <si>
    <t>Relleno material granular</t>
  </si>
  <si>
    <t>Relleno Bajo Acera e=0.20</t>
  </si>
  <si>
    <t>Escarifición de superficie</t>
  </si>
  <si>
    <t>Acarreo adicional de material bote producto de  excavación a 5 km</t>
  </si>
  <si>
    <t>M3E-Hect</t>
  </si>
  <si>
    <t>Acarreo adicional de material de Prestamo a 10 km</t>
  </si>
  <si>
    <t>M3E-Km</t>
  </si>
  <si>
    <t>Acarreo adicional de material de Sub-base a 10 km</t>
  </si>
  <si>
    <t>M3E-km</t>
  </si>
  <si>
    <t>Acarreo adicional de material de base a 10 km</t>
  </si>
  <si>
    <t>Acondicionamiento Area de Bote</t>
  </si>
  <si>
    <t>Terminación de sub-rasante</t>
  </si>
  <si>
    <t>BASE Y SUB-BASE</t>
  </si>
  <si>
    <t>Sub Base Granular natural (Inc. 1er km Acarreo Libre) e=0.30mts</t>
  </si>
  <si>
    <t>Base Granular Triturada (Inc. 1ero km Acarreo Libre) e=0.20mts</t>
  </si>
  <si>
    <t>CAPA DE RODADURA</t>
  </si>
  <si>
    <t>Carpeta de Hormigón Asfáltico Caliente de 2" A 35 Kms</t>
  </si>
  <si>
    <t>Riego de imprimación 0.3 gls/m2</t>
  </si>
  <si>
    <t xml:space="preserve">Riego de adeherencia </t>
  </si>
  <si>
    <t>OBRAS COMPLEMENTARIAS</t>
  </si>
  <si>
    <t>Construccion de Conten y Bordillo en Sitio</t>
  </si>
  <si>
    <t>Construccion de Acera Peatonal, e=0.10, ancho=1.20mts</t>
  </si>
  <si>
    <t>Muro de Tierra reforzada (Mesa)</t>
  </si>
  <si>
    <t>Encache de Piedra</t>
  </si>
  <si>
    <t>Señalizacion Horizontal y Vertical</t>
  </si>
  <si>
    <t>Limpieza final y bote</t>
  </si>
  <si>
    <t xml:space="preserve">SUB-TOTAL GENERAL COSTOS DIRECTOS </t>
  </si>
  <si>
    <t>RD$</t>
  </si>
  <si>
    <t>COSTOS INDIRECTOS</t>
  </si>
  <si>
    <t>DIRECCION TECN. Y RESP. ADM.</t>
  </si>
  <si>
    <t>GASTOS ADMINISTRATIVOS</t>
  </si>
  <si>
    <t>SEGUROS Y FIANZAS</t>
  </si>
  <si>
    <t>LEY -616 (Liq. Y prest. Laborales)</t>
  </si>
  <si>
    <t>SUPERVISION</t>
  </si>
  <si>
    <t>IMPREVISTOS</t>
  </si>
  <si>
    <t>DISEÑO URBANO Y ARQUITECTONICO</t>
  </si>
  <si>
    <t xml:space="preserve">ITBIS ( 18% ) </t>
  </si>
  <si>
    <t xml:space="preserve">SUB-TOTAL COSTOS INDIRECTOS </t>
  </si>
  <si>
    <r>
      <t>TOTAL GENERAL PRESUPUESTO EDIFICIO TIPO A "</t>
    </r>
    <r>
      <rPr>
        <b/>
        <i/>
        <sz val="14"/>
        <color indexed="9"/>
        <rFont val="Cambria"/>
        <family val="1"/>
      </rPr>
      <t>EL RIIITO</t>
    </r>
    <r>
      <rPr>
        <b/>
        <sz val="14"/>
        <color indexed="9"/>
        <rFont val="Cambria"/>
        <family val="1"/>
      </rPr>
      <t>"</t>
    </r>
  </si>
  <si>
    <t>DIFERENCIA</t>
  </si>
  <si>
    <t xml:space="preserve">                              n</t>
  </si>
  <si>
    <t>Partida estudio y Diseños sera cobrada por  la Comisión Presidencial de Apoyo para Desarrollo Provincial</t>
  </si>
  <si>
    <t>La estrutura de pavimento propuesta debe ser diseñada, para confirmar los espesores de las capas de cada material propuesto. La volumetria y el presupuesto pueden variar cuando se tenga el diseño de pavimento definitivo.</t>
  </si>
  <si>
    <t>La Volumetria Suministrada por departamento de Diseño Daniel Pons</t>
  </si>
  <si>
    <t>El Campamento sera utilizado para las calles Concepcion Taveras.</t>
  </si>
  <si>
    <t>ING. MANUEL JULIAN JAVIER CARABALLO</t>
  </si>
  <si>
    <t>ING. DOMINGO LOPEZ ACOSTA</t>
  </si>
  <si>
    <t>Enc. Presupuesto CPADP</t>
  </si>
  <si>
    <t>Enc. Departamento de Ingeniería CPADP</t>
  </si>
  <si>
    <t>Aprobado Por:</t>
  </si>
  <si>
    <t>Contratista</t>
  </si>
  <si>
    <t>Acarreo adicional material de préstamo a 7.3km</t>
  </si>
  <si>
    <t>Acarreo adicional material de sub-base a 7.3km</t>
  </si>
  <si>
    <t>Acarreo adicional material de base a 18 km</t>
  </si>
  <si>
    <t xml:space="preserve">Construccion de aceras e=0.10, </t>
  </si>
  <si>
    <t>Relleno bajo Aceras (Suministro y Colocacion) a 7.3 kms</t>
  </si>
  <si>
    <t>Terminacion de superficie</t>
  </si>
  <si>
    <t>Relleno de Reposición</t>
  </si>
  <si>
    <t>Movimiento de Tierra</t>
  </si>
  <si>
    <t>p.a.</t>
  </si>
  <si>
    <t>Dispensador de Papel toalla</t>
  </si>
  <si>
    <t>Excavacion tierra y piedra</t>
  </si>
  <si>
    <t>Bote de Material Excavado</t>
  </si>
  <si>
    <t>Fino mezcla techo</t>
  </si>
  <si>
    <t>Tubos redondo de 4''</t>
  </si>
  <si>
    <t>Tee  de 4''</t>
  </si>
  <si>
    <t>Tapa H.A.</t>
  </si>
  <si>
    <t>Mano de obra plomero</t>
  </si>
  <si>
    <t>Pintura base</t>
  </si>
  <si>
    <t>Fino losa de techo</t>
  </si>
  <si>
    <t>Misceláneos</t>
  </si>
  <si>
    <t>Bote de material</t>
  </si>
  <si>
    <t>Disco de Pulir</t>
  </si>
  <si>
    <t>TRABAJO GENERAL</t>
  </si>
  <si>
    <t>Pulido losa de Asiento</t>
  </si>
  <si>
    <t>Tuberías y Piezas, incl. M.O</t>
  </si>
  <si>
    <t>Excavación de Profundidad con Equipo</t>
  </si>
  <si>
    <t>Relleno de reposición</t>
  </si>
  <si>
    <t>Mochetas</t>
  </si>
  <si>
    <t>Fino de Techo</t>
  </si>
  <si>
    <t>Pañete de muros</t>
  </si>
  <si>
    <t>Zabaleta de piso</t>
  </si>
  <si>
    <t xml:space="preserve">Excavación </t>
  </si>
  <si>
    <t xml:space="preserve">Relleno de reposición </t>
  </si>
  <si>
    <t>Bote de Material</t>
  </si>
  <si>
    <t>Hormigón de nivelación</t>
  </si>
  <si>
    <t>Cantos en hueco de tapa</t>
  </si>
  <si>
    <t>Zabaleta en Fondo y techo</t>
  </si>
  <si>
    <t>Accesorios (válvula, cheque, flota, etc.)</t>
  </si>
  <si>
    <t>Fraguache de Vigas y Columnas</t>
  </si>
  <si>
    <t>Pañete en Muros</t>
  </si>
  <si>
    <t>SUB - TOTAL  GENERAL</t>
  </si>
  <si>
    <t>TOTAL COSTOS INDIRECTOS</t>
  </si>
  <si>
    <t>Muros</t>
  </si>
  <si>
    <t>Tornillos para aluzinc</t>
  </si>
  <si>
    <t>Disco de Corte</t>
  </si>
  <si>
    <t>Salida de tomacorrientes 120v,  (tomacorriente doble 120v completo), incl. M.o</t>
  </si>
  <si>
    <t>Barra de Acero Lisa 1/2" x 20' para perno</t>
  </si>
  <si>
    <t>Base en Tola  4' x 8' -3/8" para placas</t>
  </si>
  <si>
    <t>Arandela 1/2"</t>
  </si>
  <si>
    <t>Canaleta de aluzinc de 10'</t>
  </si>
  <si>
    <t>Aluzinc 39" x 25'  calibre 26</t>
  </si>
  <si>
    <t>Gancho de soporte de canaleta aluzinc</t>
  </si>
  <si>
    <t>Soldadura 7018</t>
  </si>
  <si>
    <t>PROYECTO: DEPORTIVO</t>
  </si>
  <si>
    <t xml:space="preserve">Logo de  Institución </t>
  </si>
  <si>
    <t>Hormigón Armado</t>
  </si>
  <si>
    <t>Terminación de Superficies</t>
  </si>
  <si>
    <t>Impermeabilizante a base de Lona Asfáltica (Polyester 3mm 4Kg)</t>
  </si>
  <si>
    <t>Salida de luces cenitales con bombillo de bajo consumo, incluye M.o</t>
  </si>
  <si>
    <t>Línea Alimentadora</t>
  </si>
  <si>
    <t>Relleno reposición</t>
  </si>
  <si>
    <t>CONSTRUCCION DE 2 DUGOUT Y BAÑOS</t>
  </si>
  <si>
    <t>Colocación y nivelación de arena roja a mano</t>
  </si>
  <si>
    <t>Colocación y nivelación de arena limosa con equipos</t>
  </si>
  <si>
    <t>Desagüe de piso 2'', incluye M.O.</t>
  </si>
  <si>
    <t>Tuberías y Piezas, incl. M.O.</t>
  </si>
  <si>
    <t>Perfil 1' x 2' x 20'</t>
  </si>
  <si>
    <t>Perfil 3' x 2' x 20'</t>
  </si>
  <si>
    <t>Tola Metálica de 4' x 8' Lisa</t>
  </si>
  <si>
    <t>Tola Metálica de 4' x 8' Corrugada</t>
  </si>
  <si>
    <t>Relleno de Reposición (0.15 x 0.15 x 0.25)m</t>
  </si>
  <si>
    <t>Poste de 3" HN pintando en amarillo (delimita área de foul)</t>
  </si>
  <si>
    <t>Hormigón de anclaje</t>
  </si>
  <si>
    <t>Dispensador de Papel higiénico</t>
  </si>
  <si>
    <t>Dispensador de jabón</t>
  </si>
  <si>
    <t>Logo de la presidencia y la institución</t>
  </si>
  <si>
    <t xml:space="preserve">Bote de Material </t>
  </si>
  <si>
    <t>Tanque de 120 Gls, Hidroneumático</t>
  </si>
  <si>
    <t>Tapa de cisterna de acero inoxidable (0.60 x 0.60)m</t>
  </si>
  <si>
    <t>Tuercas y contra tuercas 1/2"</t>
  </si>
  <si>
    <t>Excavación zapata Z1 (0.90X0.60X0.85) m, a mano</t>
  </si>
  <si>
    <t>Pañete de muros interiores</t>
  </si>
  <si>
    <t>Pañete de muros exteriores</t>
  </si>
  <si>
    <t>Pañete en Techos y vigas</t>
  </si>
  <si>
    <t>Cerámica de Piso Blanca (45x45)m, baño</t>
  </si>
  <si>
    <t>Excavación Zapata de Muro 6" (0.45 x 0.85)m</t>
  </si>
  <si>
    <t>Fraguache de columnas</t>
  </si>
  <si>
    <t>Excavación para zapata de anclaje (0.15 x 0.15 x 0.20)m</t>
  </si>
  <si>
    <t>Relleno  de reposición para zapata de muros y columnas</t>
  </si>
  <si>
    <t>Suministro e instalación de inodoros Taino Blanco, incluye M.O.</t>
  </si>
  <si>
    <t>Suministro e instalación de Lavamanos Taino incluye mezcladora, , incluye M.O.</t>
  </si>
  <si>
    <t>Letras en la pizarra de 4" y 6"</t>
  </si>
  <si>
    <t>Muro de Blocks de 6'' antepecho (1 línea)</t>
  </si>
  <si>
    <t>PIZARRA DE TOLA (ESTRUCTURA METALICA)</t>
  </si>
  <si>
    <t>Zafacón de Acero Inoxidable sin tapa 10LT </t>
  </si>
  <si>
    <t>Mano de Obra, Instalaciones Metálicas</t>
  </si>
  <si>
    <t>CONSTRUCCION DE GRADAS TIPO II (INCLUYE DOS BAÑOS)</t>
  </si>
  <si>
    <t>Excavación de zapata de columnas Z1 (0.60x0.60x0.85), 20 Unds a mano</t>
  </si>
  <si>
    <t xml:space="preserve">Bloque de 6'' SNP Ø 3/8"@ 0.60 m </t>
  </si>
  <si>
    <t>Tubos HN redondos de 6" x 20' para Columnas</t>
  </si>
  <si>
    <t>Ventilación Ø 3", incl. Mo.</t>
  </si>
  <si>
    <t>Salida de interruptores sencillos en Baños y cuarto electrico (Inti. senc. con tapa), incluye M.o</t>
  </si>
  <si>
    <t>Excavación zapata de Muro 6'' (0.45x0.85) m, a mano</t>
  </si>
  <si>
    <t>Muro de blocks de 6'' BNP Ø3/8"@ 0.20m (2 líneas)</t>
  </si>
  <si>
    <t>Muro de blocks de 6'' SNP Ø3/8"@ 0.60m</t>
  </si>
  <si>
    <t>Protector en Frente con  tubo HG reforzado Ø 2" con malla ciclónica calibre 9 de 6'.  H= 1.58 m</t>
  </si>
  <si>
    <t>Muro de bloques 6'' BNP, Ø3/8"@ 0.60 m, 2 líneas</t>
  </si>
  <si>
    <t xml:space="preserve">Muro de bloques 6'' SNP, Ø3/8"@ 0.60 m </t>
  </si>
  <si>
    <t xml:space="preserve">Muro de bloques 6'' SNP, Ø3/8"@ 0.60 m, 3 lineas </t>
  </si>
  <si>
    <t>Pañete pulido de muros</t>
  </si>
  <si>
    <t>Filtrante 14'' Encamisado de 12", incluye con tubería de pvc de 12", incluye las tuberías, las ranura y colocación de las tuberías, incl. M.O, pago contra factura</t>
  </si>
  <si>
    <t>Excavación zapata de muro 4" (0.30x0.40) m, a mano</t>
  </si>
  <si>
    <t>Vigas en perfil de W 8'' X 15 Lb/pie</t>
  </si>
  <si>
    <t>Tubo HN de 3'' X 3" X1/8"X 20'  (correa)</t>
  </si>
  <si>
    <t>Escalones H.S., H=0.30 m , CH= 0.20 m, L=1, en gradas</t>
  </si>
  <si>
    <t>Salida de tomacorrientes 120v en cuarto electrico, (tomacorriente doble 120v completo), incl. M.o</t>
  </si>
  <si>
    <t>Suministro y colocacion de tinaco de 500 Gl</t>
  </si>
  <si>
    <t>Bloque de 6'' BNP  Ø 3/8"@ 0.20 m</t>
  </si>
  <si>
    <t>Bloque de 6'' en antepecho. H=0.20 m</t>
  </si>
  <si>
    <t>Fraguache General</t>
  </si>
  <si>
    <t>Pañete en techos</t>
  </si>
  <si>
    <t>Pintura Acrílica en Muros (dos manos)</t>
  </si>
  <si>
    <t>Revestimiento de paredes en cerámica  blanca (30x60). H=1.80 m</t>
  </si>
  <si>
    <t>Salida de luces cenitales con bombillo de bajo consumo, incluye M.O.</t>
  </si>
  <si>
    <t xml:space="preserve">Suministro e instalación de meseta de granito gris. </t>
  </si>
  <si>
    <t xml:space="preserve">Construcción verja en malla ciclónica de 4' calibre 9 con tubos HG Ø 3'' </t>
  </si>
  <si>
    <t>M3S</t>
  </si>
  <si>
    <t>Bote material 25% esponj. Con carguio mecanico</t>
  </si>
  <si>
    <t>Fraguache en viga, losa y Columnas</t>
  </si>
  <si>
    <t>Acrílica en muros Interior</t>
  </si>
  <si>
    <t>Acrílica en muros Exterior</t>
  </si>
  <si>
    <t>Revestimientos en Cerámica Blanca (0.30 x 0.60)m  H=1.80 m</t>
  </si>
  <si>
    <t xml:space="preserve">Escalones  en H.S., H=0.30 m, CH= 0.20 m  </t>
  </si>
  <si>
    <t>Suministro e instalacion de caja de registro electrico de 10x10x4</t>
  </si>
  <si>
    <t>Salida de interruptores Sencillos (con tapa), incluye M.o</t>
  </si>
  <si>
    <t>Suministro e instalacion de registro electrico 4"x4". Incluye M.O.</t>
  </si>
  <si>
    <t>Salida de luces cenitales de pared con bombillos de bajo consumo, incluye M.o</t>
  </si>
  <si>
    <t>Salida de luces cenitales con bombillos de bajo consumo en pared de baños y gradas, incluye M.O.</t>
  </si>
  <si>
    <t>Muro de bloques 6'' BNV, Ø3/8"@ 0.20 m, 4 líneas</t>
  </si>
  <si>
    <t>Muro de bloques 6'' SNV Ø3/8"@ 0.60 m</t>
  </si>
  <si>
    <t>Fraguache de viga</t>
  </si>
  <si>
    <t>Construcción verja en malla ciclónica 16'  de altura, calibre 9 con tubos HG ligeros Ø 2'', en back stop</t>
  </si>
  <si>
    <t>Control topografico</t>
  </si>
  <si>
    <t>visitas</t>
  </si>
  <si>
    <t>Salida de interruptores dobles en EMT, incluye M.O. (gradas)</t>
  </si>
  <si>
    <t>Salida de luces cenitales en techo de aluzinc en Lampara LED tipo campana de 100W, incluye lampara y M.O. En EMT</t>
  </si>
  <si>
    <t>Materiales (segueta, pintura de oxido rojo, electrodos, etc)</t>
  </si>
  <si>
    <t>INSTALACIONES ELECTRICAS</t>
  </si>
  <si>
    <t>Ha</t>
  </si>
  <si>
    <t>Suministro de arena limosa para terreno, e=0.05 m</t>
  </si>
  <si>
    <t>Acarreo adicional de arena limosa a 15.00 Km</t>
  </si>
  <si>
    <t>Grama enana para terreno (incluye suministro y colocacion)</t>
  </si>
  <si>
    <t>Transporte de grama enana</t>
  </si>
  <si>
    <t xml:space="preserve">Pintura de Epoxica Gris en losa de asiento (2 manos) </t>
  </si>
  <si>
    <t xml:space="preserve">SUB-TOTAL </t>
  </si>
  <si>
    <t>Trabajo general cisterna</t>
  </si>
  <si>
    <t xml:space="preserve">Bomba tipo Myers de cisterna de 1 H.P. </t>
  </si>
  <si>
    <t>MISCELANEOS GENERAL</t>
  </si>
  <si>
    <t>Suministro y colocacion de Juegos de almohadillas de bases (incluye primera, segunda y tercera)</t>
  </si>
  <si>
    <t>Suministro y Colocacion de la almohadilla del Home</t>
  </si>
  <si>
    <t>Demarcacion de area de juego</t>
  </si>
  <si>
    <t>Limpieza Final y Continua</t>
  </si>
  <si>
    <t>Muro de blocks de 4'' SNP Ø3/8" @ 0.60m, muros divisiorios baños</t>
  </si>
  <si>
    <r>
      <t>Puerta corrediza en malla ciclónica con tubos HG reforzado de 2" (2.00x1.80) mts (</t>
    </r>
    <r>
      <rPr>
        <b/>
        <sz val="14"/>
        <rFont val="Times New Roman"/>
        <family val="1"/>
      </rPr>
      <t>P1</t>
    </r>
    <r>
      <rPr>
        <sz val="14"/>
        <rFont val="Times New Roman"/>
        <family val="1"/>
      </rPr>
      <t>)</t>
    </r>
  </si>
  <si>
    <r>
      <t>Puerta Tipo Everdoor (1.00 x 2.10), cerradura doble puño c/llave y seguro (</t>
    </r>
    <r>
      <rPr>
        <b/>
        <sz val="14"/>
        <rFont val="Times New Roman"/>
        <family val="1"/>
      </rPr>
      <t>P2</t>
    </r>
    <r>
      <rPr>
        <sz val="14"/>
        <rFont val="Times New Roman"/>
        <family val="1"/>
      </rPr>
      <t>)</t>
    </r>
  </si>
  <si>
    <r>
      <t>Puerta Tipo Everdoor (0.90 x 1.60), Para Baños con Pestillo Cromado  (</t>
    </r>
    <r>
      <rPr>
        <b/>
        <sz val="14"/>
        <rFont val="Times New Roman"/>
        <family val="1"/>
      </rPr>
      <t>P3</t>
    </r>
    <r>
      <rPr>
        <sz val="14"/>
        <rFont val="Times New Roman"/>
        <family val="1"/>
      </rPr>
      <t>)</t>
    </r>
  </si>
  <si>
    <r>
      <t>Suministro e Instalación de Ventanas Salomónicas de Aluminio doble AA Calibre 0.053 mm (0.90x0.60) (</t>
    </r>
    <r>
      <rPr>
        <b/>
        <sz val="14"/>
        <rFont val="Times New Roman"/>
        <family val="1"/>
      </rPr>
      <t>V1</t>
    </r>
    <r>
      <rPr>
        <sz val="14"/>
        <rFont val="Times New Roman"/>
        <family val="1"/>
      </rPr>
      <t>)</t>
    </r>
  </si>
  <si>
    <r>
      <t>Puerta Tipo Everdoor (1.00 x 2.10), cerradura doble puño c/llave y seguro (</t>
    </r>
    <r>
      <rPr>
        <b/>
        <sz val="14"/>
        <rFont val="Times New Roman"/>
        <family val="1"/>
      </rPr>
      <t>P1</t>
    </r>
    <r>
      <rPr>
        <sz val="14"/>
        <rFont val="Times New Roman"/>
        <family val="1"/>
      </rPr>
      <t>)</t>
    </r>
  </si>
  <si>
    <t>Pasa mano de metal con barras  Ø3/8"</t>
  </si>
  <si>
    <t>Muro de blocks de 4'' BNP Ø3/8" @ 0.60m, muros divisiorios baños</t>
  </si>
  <si>
    <t>Piso Pulido en Cuarto de Bomba y Cuarto Eléctrico e=0.10 m, Hormigón 180 KG/cms2</t>
  </si>
  <si>
    <t>Instalación Eléctrica para caseta de bomba bajo gradas</t>
  </si>
  <si>
    <t>Accesorios (cheque, flota, etc.)</t>
  </si>
  <si>
    <t>Tuberías y Piezas</t>
  </si>
  <si>
    <t>Conexión Séptico al filtrante</t>
  </si>
  <si>
    <t xml:space="preserve">Suministro y colocacion de grava bajo gradas, e=0.05 m. </t>
  </si>
  <si>
    <t>Verja de proteccion en madera y zinc</t>
  </si>
  <si>
    <t>Zapatas de Muros de 6" (0.25x0.45) m, 3 Ø3/8"+est. Ø 3/8" @0.20 m. Hormigon Industrial  F'c=210 kg/cm2.</t>
  </si>
  <si>
    <t xml:space="preserve">Zapatas de Muros de 4" (0.30x0.15)m 3 Ø3/8"+est. Ø 3/8" @ 0.20 m,  Hormigon Industrial F'c=210 kg/cm2 </t>
  </si>
  <si>
    <t>Zapata de columnas Z1 (0.60*0.60*0.25) m, Ø1/2"@ 0.10 m  A.D. Hormigon Industrial  F'c=210 kg/cm2,  20.00 uds.</t>
  </si>
  <si>
    <t xml:space="preserve">Viga de Amarre BNP (0.15x0.20) m, 4 Ø3/8"+est. Ø 3/8"@ 0.20 m. Hormigón industrial  F'c=210 kg/m2. </t>
  </si>
  <si>
    <t>Viga V1 (0.15x0.30) m, 2 Ø3/8"+2 Ø1/2"+est. Ø3/8" @ 0.20 m, Hormigón industrial F'c= 210 kg/m2</t>
  </si>
  <si>
    <t>Losa de asiento monolítica e=0.15 m, H= 4Ø1/2", CH= 2 Ø3/8", Transv.= Ø3/8"@ 0.20 m, Adic.= Ø3/8"@ 0.20 m. Hormigon industrial  F'c=210 kg/cm2</t>
  </si>
  <si>
    <t xml:space="preserve">Piso en Hormigón pulido para acera de circulación con malla electro soldada (20x20), e=0.10 m. Hormigon industrial F'c=180 kg/cm2 </t>
  </si>
  <si>
    <t>Torta de piso e=0.10m con malla electrosoldada D2.3XD2.3x20x20 cm. Hormigon industrial F'c=180 Kg/cm2 . En baños</t>
  </si>
  <si>
    <r>
      <t>Suministro e Instalación de Ventanas Salomónicas de Aluminio doble AA Calibre 0.053 mm (0.90x0.60) (</t>
    </r>
    <r>
      <rPr>
        <b/>
        <sz val="14"/>
        <rFont val="Times New Roman"/>
        <family val="1"/>
      </rPr>
      <t>V1</t>
    </r>
    <r>
      <rPr>
        <sz val="14"/>
        <rFont val="Times New Roman"/>
        <family val="1"/>
      </rPr>
      <t>). 2 uds</t>
    </r>
  </si>
  <si>
    <t>Ventilación Ø 3", incl. M.O.</t>
  </si>
  <si>
    <t>Barandas Laterales en Tubo de H.G. de Ø3", con base de (15 x 15)cm e=1/4", 4 unds</t>
  </si>
  <si>
    <t>Suministro de material para relleno en baños y  acera de circulacion. Incluye regado, nivelado y compactacion manual</t>
  </si>
  <si>
    <t>Zapatas de Muros de 6" (0.45x0.25) m, 3 Ø3/8"+est. Ø3/8" @ 0.20 m. Hormigon Industrial F'c=210 Kg/m2</t>
  </si>
  <si>
    <t>Zapatas de columnas C1 (0.90x0.60x0.25) m,  Ø1/2"@ 0.10 m A. D. Hormigon industrial F'c=210 Kg/m2</t>
  </si>
  <si>
    <t xml:space="preserve">Viga de Amarre BNP (0.15x0.20), 4 Ø3/8"+est. Ø3/8" @ 0.20 m. Hormigon industrial F'c= 210 kg/m2 </t>
  </si>
  <si>
    <t>Columnas C1  (0.15x0.30)m, 6Ø1/2"+est. Ø3/8" @ 0.20 m. Hormigon industrial F'c=210 Kg/m2</t>
  </si>
  <si>
    <t>Columnas CA  (0.15x0.15)m,  4 Ø1/2"+est. Ø3/8" @ 0.20 m. Hormigon industrial F'c=210 Kg/m2</t>
  </si>
  <si>
    <t xml:space="preserve">Viga V1 (0.15 X 0.30), 2 Ø1/2"+ 4 Ø1/2"+ Adic. 2Ø 1/2"+est. Ø 3/8" @ 0.20 m.  Hormigón industrial  F'c=210 kg/m2 </t>
  </si>
  <si>
    <t xml:space="preserve">Losa 1 de techo, e=0.12 m Ø3/8" @0.15 m y Ø3/8" @0.30 m. Hormigón industrial F'c=210 kg/m2 </t>
  </si>
  <si>
    <t>Losa 2 de techo, e=0.12 m Ø3/8" @0.25 m. Hormigón industrial F'c=210 kg/m2</t>
  </si>
  <si>
    <t>Losa de asiento para jugadores, e=0.10 m Ø3/8" @0.25 m. Hormigón con ligadora F'c=180 kg/m2</t>
  </si>
  <si>
    <t>Muro de blocks de 6'' SNP bajo losa de asiento en vestidores @0.60 m</t>
  </si>
  <si>
    <t xml:space="preserve">Piso de hormigon frotado,  e=0.10m con malla electrosoldada D2.3XD2.3x20x20 cm. Hormigon industrial  F'c=180 Kg/cm2 </t>
  </si>
  <si>
    <t>Torta de piso e=0.10m con malla electrosoldada D2.3XD2.3x20x20 cm, hormigon industrial F'c=180 Kg/cm2 . En baños</t>
  </si>
  <si>
    <t>BACK STOP, L=30.72 mts</t>
  </si>
  <si>
    <r>
      <t>Columnas</t>
    </r>
    <r>
      <rPr>
        <b/>
        <sz val="14"/>
        <rFont val="Times New Roman"/>
        <family val="1"/>
      </rPr>
      <t xml:space="preserve"> </t>
    </r>
    <r>
      <rPr>
        <sz val="14"/>
        <rFont val="Times New Roman"/>
        <family val="1"/>
      </rPr>
      <t>CA (0.15X0.15) m,  4Ø3/8"+est. 3/8"@0.20 m. Hormigon industrial  F'c=210 kg/cm2, 11 uds</t>
    </r>
  </si>
  <si>
    <r>
      <t>Columnas</t>
    </r>
    <r>
      <rPr>
        <b/>
        <sz val="14"/>
        <rFont val="Times New Roman"/>
        <family val="1"/>
      </rPr>
      <t xml:space="preserve"> </t>
    </r>
    <r>
      <rPr>
        <sz val="14"/>
        <rFont val="Times New Roman"/>
        <family val="1"/>
      </rPr>
      <t>CA  solo en hormigon para confinar con los tubos de la malla. Hormigon industrial F'c=210 kg/cm2, 11 uds</t>
    </r>
  </si>
  <si>
    <t>Desmonte de malla ciclonica existente</t>
  </si>
  <si>
    <t>Demolicion de back stop existente. A mano</t>
  </si>
  <si>
    <t xml:space="preserve">VERJA PERIMETRAL EN MUROS DE BLOQUES </t>
  </si>
  <si>
    <t>CENTER FIELD. L=15.00 m, H=2.00 m.</t>
  </si>
  <si>
    <t>Excavación Zapata de Muro 8" (0.60 x 0.85)m</t>
  </si>
  <si>
    <t>Excavación de zapata para columnas de amarre (0.60x0.45x0.85) m, 5 unds</t>
  </si>
  <si>
    <t xml:space="preserve">Zapatas de muros de 8" (0.25x0.60) m, 3 Ø1/2"+est. Ø3/8" @ 0.10 m. Hormigon industrial F'c=210 kg/cm2 </t>
  </si>
  <si>
    <t>Zapata de columnas de amarre (0.45*0.60*0.25)m, (Ø3/8"@ 0.20 A.D ). Hormigon industrial F'c=210 kg/cm2,  5.00 uds</t>
  </si>
  <si>
    <t xml:space="preserve">Viga de Amarre BNP (0.20x0.20) m, 4 Ø3/8"+est. Ø 3/8"@ 0.20, Hormigón industrial f'c=210 kg/cm2 </t>
  </si>
  <si>
    <t>Columna de amarre (0.30x0.40) m, 4 Ø1/2"+est. Ø 3/8"@ 0.20 m. Hormigón industrial  210 kg/m2, 5 unds.</t>
  </si>
  <si>
    <t>Muro de bloques 8'' BNP, Ø3/8"@ 0.20 m, 2 líneas</t>
  </si>
  <si>
    <t>Muro de bloques 8'' SNP, Ø3/8"@ 0.20 m, (1.60 m)</t>
  </si>
  <si>
    <t>Zapata de columnas de amarre (0.45*0.60*0.25)m, (Ø3/8"@ 0.20 A.D ). Hormigon industrial F'c=210 kg/cm2, 34.00 uds</t>
  </si>
  <si>
    <t>Columna de amarre (0.30x0.40) m, 4 Ø1/2"+est. Ø 3/8"@ 0.20 m. Hormigón industrial  210 kg/m2, 34 unds.</t>
  </si>
  <si>
    <t>Muro de bloques 6'' SNP, Ø3/8"@ 0.60 m</t>
  </si>
  <si>
    <t>Excavación de zapata para columnas de amarre (0.60x0.45x0.85) m, 34 unds</t>
  </si>
  <si>
    <t>VERJA LATERAL DERECHA EN MAMPOSTERIA,  LONG.= 8.41 mts, H=1.80 mts</t>
  </si>
  <si>
    <t>Excavación de zapata para columnas de amarre (0.60x0.45x0.85) m, 2 unds</t>
  </si>
  <si>
    <t xml:space="preserve">Zapatas de Muros de 6" (0.25x0.45) m,  3 Ø3/8"+est. Ø3/8" @ 0.20 m. hormigon industrial F'c=210 kg/m2 </t>
  </si>
  <si>
    <t>Viga de Amarre BNP (0.15x0.20) m, 4 Ø3/8"+est. Ø 3/8" @ 0.20 m. Hormigon industrial  F'c=210 kg/m2</t>
  </si>
  <si>
    <t>Columna de amarre (0.30x0.40) m, 4 Ø1/2"+est. Ø 3/8"@ 0.20 m. Hormigón industrial  210 kg/m2, 2 unds.</t>
  </si>
  <si>
    <t xml:space="preserve">Muro de bloques de 15" con Ø3/8" a 0.40 y todos los huecos llenos </t>
  </si>
  <si>
    <t>Mano de Obra de plomería (BOMBA 1 HP, tanque hidroneumático y tapa de cisterna)</t>
  </si>
  <si>
    <t>Losa de fondo, e=0.15 m, Ø3/8"@ 0.25 m A. D. Hormigon industrial F'c=180 Kg/cm2.</t>
  </si>
  <si>
    <t>Losa de techo, e=0.12 m, Ø3/8"@ 0.20 m A. D. Hormigon industrial  F'c=180 Kg/cm2.</t>
  </si>
  <si>
    <t xml:space="preserve">SEPTICO DE 2 CAMARAS (5.45X2.40X1.50) M. </t>
  </si>
  <si>
    <t xml:space="preserve">Viga de Amarre BNP (0.20x0.20) m, 4 Ø1/2"+est. Ø 3/8"@ 0.20, Hormigón industrial f'c=210 kg/cm2 </t>
  </si>
  <si>
    <t>Muro de bloques 6'' BNP, Ø3/8"@ 0.20 m</t>
  </si>
  <si>
    <t>Pañete pulido interior</t>
  </si>
  <si>
    <t>CISTERNA DE 3,000 GALONES (2.80 X 2.80 X 1.90) m</t>
  </si>
  <si>
    <t>Iluminacion Campo de Juego</t>
  </si>
  <si>
    <t>Suministro Poste H.A 45' clase III, a 500 Dan, con escalerilla,incluye transporte, pago contra factura</t>
  </si>
  <si>
    <t>Excavacion y Tapado de 6pies de Profundidad</t>
  </si>
  <si>
    <t>Cimentación y tapado de postes</t>
  </si>
  <si>
    <t>Registro de piso 60x60x50</t>
  </si>
  <si>
    <t>Suministro lámpara 1500w mh, 240v, incluye bombillo</t>
  </si>
  <si>
    <t>Suministro de Panel de Control de encendido y apagado de la luces de la torre, contiene englosed Breaker de 400A/2, Contactores y Breakers de 50A</t>
  </si>
  <si>
    <t>Cruceta de Metal de 8pies</t>
  </si>
  <si>
    <t>Fleje de 28"</t>
  </si>
  <si>
    <t>Alimentadores en Torres (linea 1)</t>
  </si>
  <si>
    <t>Alimentadores en Torres (linea 2)</t>
  </si>
  <si>
    <t>Alimentacion Soterrada desde Panel A hasta Torre#1, compuesta por: 2#8, 1#10, en tubo de 2" pvc sdr-26</t>
  </si>
  <si>
    <t>Alimentacion Soterrada desde Panel A hasta Torre#2, compuesta por: 2#6, 1#10 , en tubo de 2" pvc sdr-26</t>
  </si>
  <si>
    <t>Alimentacion Soterrada desde Panel A hasta Torre#3, compuesta por: 2#4, 1#10 , en tubo de 2" pvc sdr-26</t>
  </si>
  <si>
    <t xml:space="preserve">Alimentacion Soterrada desde Panel A hasta Torre#4, compuesta por: 2#4, 1#10 , en tubo de 2" pvc sdr-26 </t>
  </si>
  <si>
    <t>Alimentacion Soterrada desde Panel A hasta Torre#5, compuesta por: 2#8, 1#10 , en tubo de 2" pvc sdr-26</t>
  </si>
  <si>
    <t>Alimentacion Soterrada desde Panel A hasta Torre#6, compuesta por: 2#6, 1#10 , en tubo de 2" pvc sdr-26</t>
  </si>
  <si>
    <t>Alimentacion Soterrada desde Panel A hasta Torre#7, compuesta por: 2#4, 1#10 , en tubo de 2" pvc sdr-26</t>
  </si>
  <si>
    <t xml:space="preserve">Alimentacion Soterrada desde Panel A hasta Torre#8, compuesta por: 2#4, 1#10 , en tubo de 2" pvc sdr-26 </t>
  </si>
  <si>
    <t>Alimentador de Bomba de agua y Dogouts  desde Panel de control hasta bomba cisterna (PC)</t>
  </si>
  <si>
    <t>Alimentacion de Bomba de agua compuesta por 2#10,1#12, en tubo de 3/4" pvc</t>
  </si>
  <si>
    <t>Alimentacion para Dogouts compuesto por 2#12,1#14, en tubo de 1 1/2" pvc</t>
  </si>
  <si>
    <t>Materiales Varios</t>
  </si>
  <si>
    <t>Cable de Goma 10/3</t>
  </si>
  <si>
    <t>Tubos IMC DE 1"X10pies</t>
  </si>
  <si>
    <t>Conectores o Adaptadores pvc de 1"</t>
  </si>
  <si>
    <t>Cajas 4x4 USA</t>
  </si>
  <si>
    <t>Tapas  4x4 USA, Metalicas</t>
  </si>
  <si>
    <t>Registro 6"x6"x4", N-1R</t>
  </si>
  <si>
    <t>Condulet de 1" , IMC</t>
  </si>
  <si>
    <t>Channel Unistrut , de 1"</t>
  </si>
  <si>
    <t>Expansiones de Plomo 3/8" x1"</t>
  </si>
  <si>
    <t>Tornillos Roscamadera de 3/8"</t>
  </si>
  <si>
    <t>Conectores EMT DE 1"</t>
  </si>
  <si>
    <t>Tornillos 1/2"x12"</t>
  </si>
  <si>
    <t>UDS</t>
  </si>
  <si>
    <t>Letras en Bronce de 8" (Nombre del estadio: Campo de Beisbol las Clavellinas)</t>
  </si>
  <si>
    <t>Excavación Zapata de Muro 6" (0.45x0.40)m. A mano</t>
  </si>
  <si>
    <t>Limpieza, desmonte y destronque. Con equipo</t>
  </si>
  <si>
    <t>Corte de Capa vegetal, e=0.05m. Con quipo</t>
  </si>
  <si>
    <t>Corte de Material no clasificado. Con equipo</t>
  </si>
  <si>
    <t>Suministro Arena roja en Área de Foul y terreno de juego (0.10 m)</t>
  </si>
  <si>
    <t>Excavación zapata de muro 6" (0.45x0.85) m, a mano.  (Seccion 1-1)</t>
  </si>
  <si>
    <t>Excavación zapata de muro 6" (0.45x0.65) m, a mano. (Seccion 3-3)</t>
  </si>
  <si>
    <t xml:space="preserve">Viga de Amarre BNP (0.15x0.20) m, 4 Ø3/8"+est. Ø3/8"@ 0.20 m. Hormigón industrial  F'c=210 kg/m2. </t>
  </si>
  <si>
    <r>
      <t>Columnas</t>
    </r>
    <r>
      <rPr>
        <b/>
        <sz val="14"/>
        <rFont val="Times New Roman"/>
        <family val="1"/>
      </rPr>
      <t xml:space="preserve"> </t>
    </r>
    <r>
      <rPr>
        <sz val="14"/>
        <rFont val="Times New Roman"/>
        <family val="1"/>
      </rPr>
      <t xml:space="preserve">C1 (0.20x0.20) m,  4Ø1/2ʺ+est. 3/8"@0.20 m. Hormigon Industrial F'c=210 kg/cm2 </t>
    </r>
  </si>
  <si>
    <r>
      <t>Columnas</t>
    </r>
    <r>
      <rPr>
        <b/>
        <sz val="14"/>
        <rFont val="Times New Roman"/>
        <family val="1"/>
      </rPr>
      <t xml:space="preserve"> </t>
    </r>
    <r>
      <rPr>
        <sz val="14"/>
        <rFont val="Times New Roman"/>
        <family val="1"/>
      </rPr>
      <t>CA (0.15X0.15) m, 4Ø3/8ʺ+est. Ø3/8'' @0.20 m. Hormigon Industrial F'c=210 kg/cm2, 2 uds</t>
    </r>
  </si>
  <si>
    <t xml:space="preserve">Losa de techo, e=0.12 m Ø3/8" @0.20 m A.D., Hormigón industrial  210 kg/m2 </t>
  </si>
  <si>
    <t>Piso granito fondo gris claro (30*30) cm, (incluye pulido y brillado), en baños</t>
  </si>
  <si>
    <t xml:space="preserve">Viga de Amarre (VA)  (0.15X0.30) m, 2 Ø3/8"+2 Ø1/2"+est. Ø3/8" @ 0.20 m. Hormigon industrial F'c= 210 kg/m2 </t>
  </si>
  <si>
    <t>Losa inf. e=0.14 m, Ø3/8"@ 0.20 m. F'c=180 Kg/cm2 c/ligadora</t>
  </si>
  <si>
    <t>Losa inf. e=0.12 m, Ø3/8"@ 0.20 m. F'c=210 Kg/cm2 c/ligadora</t>
  </si>
  <si>
    <t>Hormigon simple</t>
  </si>
  <si>
    <t>Estructura metalica</t>
  </si>
  <si>
    <t>Miscelaneos</t>
  </si>
  <si>
    <t>Trabajo general</t>
  </si>
  <si>
    <t>Hormigon Armado en:</t>
  </si>
  <si>
    <t>Terminacion de Superficies</t>
  </si>
  <si>
    <t>Terminacion de pisos</t>
  </si>
  <si>
    <t>Portaje</t>
  </si>
  <si>
    <t>Ventanas</t>
  </si>
  <si>
    <t>Revestimiento</t>
  </si>
  <si>
    <t>Terminacion de techos</t>
  </si>
  <si>
    <t>Instalaciones Sanitarias</t>
  </si>
  <si>
    <t>Instalaciones electricas</t>
  </si>
  <si>
    <t>Techo de aluzinc</t>
  </si>
  <si>
    <t>Terminacion de techo</t>
  </si>
  <si>
    <t>Instalaciones sanitarias en gradas y baños</t>
  </si>
  <si>
    <t>Instalaciones electricas en gradas, baños, cuarto electrico y de bomba</t>
  </si>
  <si>
    <t>Caseta de materiales (3.65x4.90) m</t>
  </si>
  <si>
    <t>Transporte de equipo ida / vuelta</t>
  </si>
  <si>
    <t xml:space="preserve">Suministro y Colocación de Letrero de Obra en Vinil (Valla Full Color). Dimensión 12` x 8`. Incluye estructura metálica para fijación. </t>
  </si>
  <si>
    <t>Diseno Arquitectonico</t>
  </si>
  <si>
    <t>Suministro de material no clasificado para relleno de terreno regado nivelado y compactado (caliche) 0.25 m</t>
  </si>
  <si>
    <t>Acarreo de arena Roja (transporte a  km), Nagua Sabaneta-10 km</t>
  </si>
  <si>
    <t>Acarreo de caliche (transporte a  km), Nagua Sabaneta-5 km</t>
  </si>
  <si>
    <t>MURO DE CONTENCION EN MAMPOSTERIA,  LEFT FIELD Y RIGTH FIELD LONG.= 98.41 m, H=1.80 m.</t>
  </si>
  <si>
    <t xml:space="preserve">Construcción verja en malla ciclónica 6'  de altura, calibre 9 con tubos HG ligeros Ø 3'' </t>
  </si>
  <si>
    <t>OBRA: CONSTRUCCION CAMPO DE BEISBOL SABANETA</t>
  </si>
  <si>
    <t>VERJA LATERAL  CON MALLA ELECTROSOLDADA,  LATERALES LONG.= 113.42 mts, H=1.80 mts</t>
  </si>
  <si>
    <t xml:space="preserve">                                                  Alcaldia Municipal De Nagua </t>
  </si>
  <si>
    <t xml:space="preserve">                                                    Fundado el 1 de enero de 1939</t>
  </si>
  <si>
    <t xml:space="preserve">                                                Calle 27 de Febrero No.28, Nagua, Republica Dominicana, TEL: 809-584-7909/1160</t>
  </si>
  <si>
    <t xml:space="preserve">                                                  Gestion 2016-2020</t>
  </si>
  <si>
    <t xml:space="preserve">                                                                 RNC-410-000015</t>
  </si>
  <si>
    <t>UBICACIÓN: PARAJE DE SABANETA, MUNICIPIO DE NAGUA , PROVINCIA DE MARIA TRINIDAD SANCHEZ,  R.D.</t>
  </si>
  <si>
    <t>21.13</t>
  </si>
  <si>
    <t>4.54</t>
  </si>
  <si>
    <t>0.70</t>
  </si>
  <si>
    <t>6.12</t>
  </si>
  <si>
    <t>135.36</t>
  </si>
  <si>
    <t>20.30</t>
  </si>
  <si>
    <t>15.23</t>
  </si>
  <si>
    <t>49.24</t>
  </si>
  <si>
    <t>7.96</t>
  </si>
  <si>
    <t>0.26</t>
  </si>
  <si>
    <t>1.80</t>
  </si>
  <si>
    <t>2.26</t>
  </si>
  <si>
    <t>2.77</t>
  </si>
  <si>
    <t>1.52</t>
  </si>
  <si>
    <t>0.23</t>
  </si>
  <si>
    <t>8.06</t>
  </si>
  <si>
    <t>12.00</t>
  </si>
  <si>
    <t>92.77</t>
  </si>
  <si>
    <t>10.80</t>
  </si>
  <si>
    <t>36.00</t>
  </si>
  <si>
    <t>10.38</t>
  </si>
  <si>
    <t>20.52</t>
  </si>
  <si>
    <t>92.19</t>
  </si>
  <si>
    <t>188.11</t>
  </si>
  <si>
    <t>79.26</t>
  </si>
  <si>
    <t>280.12</t>
  </si>
  <si>
    <t>312.71</t>
  </si>
  <si>
    <t>20.10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</si>
</sst>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0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.00_);\(&quot;$&quot;#,##0.00\)"/>
    <numFmt numFmtId="166" formatCode="&quot;$&quot;#,##0.00_);[Red]\(&quot;$&quot;#,##0.00\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#,##0.00\ &quot;€&quot;;\-#,##0.00\ &quot;€&quot;"/>
    <numFmt numFmtId="170" formatCode="_-* #,##0.00\ &quot;€&quot;_-;\-* #,##0.00\ &quot;€&quot;_-;_-* &quot;-&quot;??\ &quot;€&quot;_-;_-@_-"/>
    <numFmt numFmtId="171" formatCode="_-* #,##0.00\ _€_-;\-* #,##0.00\ _€_-;_-* &quot;-&quot;??\ _€_-;_-@_-"/>
    <numFmt numFmtId="172" formatCode="&quot;RD$&quot;#,##0.00_);\(&quot;RD$&quot;#,##0.00\)"/>
    <numFmt numFmtId="173" formatCode="_(&quot;RD$&quot;* #,##0.00_);_(&quot;RD$&quot;* \(#,##0.00\);_(&quot;RD$&quot;* &quot;-&quot;??_);_(@_)"/>
    <numFmt numFmtId="174" formatCode="_(* #,##0\ &quot;pta&quot;_);_(* \(#,##0\ &quot;pta&quot;\);_(* &quot;-&quot;??\ &quot;pta&quot;_);_(@_)"/>
    <numFmt numFmtId="175" formatCode="General_)"/>
    <numFmt numFmtId="176" formatCode="#,##0.0"/>
    <numFmt numFmtId="177" formatCode="_([$€-2]* #,##0.00_);_([$€-2]* \(#,##0.00\);_([$€-2]* &quot;-&quot;??_)"/>
    <numFmt numFmtId="178" formatCode="0.00_)"/>
    <numFmt numFmtId="179" formatCode="_-* #,##0.0000_-;\-* #,##0.0000_-;_-* &quot;-&quot;??_-;_-@_-"/>
    <numFmt numFmtId="180" formatCode="0.00000"/>
    <numFmt numFmtId="181" formatCode="#,##0.000"/>
    <numFmt numFmtId="182" formatCode="0.0"/>
    <numFmt numFmtId="183" formatCode="[$$-409]#,##0.00"/>
    <numFmt numFmtId="184" formatCode="#,##0.00\ _€"/>
    <numFmt numFmtId="185" formatCode="#,##0.00\ &quot;/m3&quot;"/>
    <numFmt numFmtId="186" formatCode="&quot;$&quot;#,##0;\-&quot;$&quot;#,##0"/>
    <numFmt numFmtId="187" formatCode="_-* #,##0.00\ _P_t_s_-;\-* #,##0.00\ _P_t_s_-;_-* &quot;-&quot;??\ _P_t_s_-;_-@_-"/>
    <numFmt numFmtId="188" formatCode="0_)"/>
    <numFmt numFmtId="189" formatCode="_([$€]* #,##0.00_);_([$€]* \(#,##0.00\);_([$€]* &quot;-&quot;??_);_(@_)"/>
    <numFmt numFmtId="190" formatCode="&quot; &quot;#,##0.00&quot; &quot;;&quot; (&quot;#,##0.00&quot;)&quot;;&quot; -&quot;#&quot; &quot;;&quot; &quot;@&quot; &quot;"/>
    <numFmt numFmtId="191" formatCode="[$-409]General"/>
    <numFmt numFmtId="192" formatCode="_ * #,##0.00_ ;_ * \-#,##0.00_ ;_ * &quot;-&quot;??_ ;_ @_ "/>
    <numFmt numFmtId="193" formatCode="00.00\ &quot;Meses&quot;"/>
    <numFmt numFmtId="194" formatCode="#,##0.00000000000"/>
    <numFmt numFmtId="195" formatCode="\ @"/>
    <numFmt numFmtId="196" formatCode="_-* #,##0\ &quot;$&quot;_-;_-* #,##0\ &quot;$&quot;\-;_-* &quot;-&quot;\ &quot;$&quot;_-;_-@_-"/>
    <numFmt numFmtId="197" formatCode="_([$€-2]\ * #,##0.00_);_([$€-2]\ * \(#,##0.00\);_([$€-2]\ * &quot;-&quot;??_)"/>
    <numFmt numFmtId="198" formatCode="@\ &quot;:&quot;\ \ "/>
    <numFmt numFmtId="199" formatCode="#,##0.0000_);\(#,##0.0000\)"/>
    <numFmt numFmtId="200" formatCode="_(* #,##0.000_);_(* \(#,##0.000\);_(* &quot;-&quot;??_);_(@_)"/>
    <numFmt numFmtId="201" formatCode="#,##0.00\ "/>
    <numFmt numFmtId="202" formatCode="#,##0.00\ &quot;M³S&quot;"/>
    <numFmt numFmtId="203" formatCode="00"/>
    <numFmt numFmtId="204" formatCode="[$RD$-1C0A]#,##0.00"/>
    <numFmt numFmtId="205" formatCode="@\ &quot;:&quot;\ "/>
    <numFmt numFmtId="206" formatCode="_-&quot;RD$&quot;* #,##0.00_-;\-&quot;RD$&quot;* #,##0.00_-;_-&quot;RD$&quot;* &quot;-&quot;??_-;_-@_-"/>
    <numFmt numFmtId="207" formatCode="_ * #,##0_ ;_ * \-#,##0_ ;_ * &quot;-&quot;_ ;_ @_ "/>
    <numFmt numFmtId="208" formatCode="_-[$RD$-1C0A]* #,##0.00_ ;_-[$RD$-1C0A]* \-#,##0.00\ ;_-[$RD$-1C0A]* &quot;-&quot;??_ ;_-@_ "/>
    <numFmt numFmtId="209" formatCode="#,##0.00;[Red]#,##0.00"/>
    <numFmt numFmtId="210" formatCode="[$-F800]dddd\,\ mmmm\ dd\,\ yyyy"/>
    <numFmt numFmtId="211" formatCode="&quot;RD$&quot;#,##0.00"/>
    <numFmt numFmtId="212" formatCode="#,##0.000000000000"/>
    <numFmt numFmtId="213" formatCode="_-* #,##0\ _p_t_a_-;\-* #,##0\ _p_t_a_-;_-* &quot;-&quot;\ _p_t_a_-;_-@_-"/>
    <numFmt numFmtId="214" formatCode="&quot;$&quot;#,##0.00;[Red]\-&quot;$&quot;#,##0.00"/>
    <numFmt numFmtId="215" formatCode="_-&quot;£&quot;* #,##0_-;\-&quot;£&quot;* #,##0_-;_-&quot;£&quot;* &quot;-&quot;_-;_-@_-"/>
    <numFmt numFmtId="216" formatCode="_-&quot;£&quot;* #,##0.00_-;\-&quot;£&quot;* #,##0.00_-;_-&quot;£&quot;* &quot;-&quot;??_-;_-@_-"/>
    <numFmt numFmtId="217" formatCode="_-&quot;$&quot;* #,##0.00_-;\-&quot;$&quot;* #,##0.00_-;_-&quot;$&quot;* &quot;-&quot;??_-;_-@_-"/>
    <numFmt numFmtId="218" formatCode="#."/>
    <numFmt numFmtId="219" formatCode="#,##0.0000"/>
    <numFmt numFmtId="220" formatCode="_(&quot;N$&quot;* #,##0.00_);_(&quot;N$&quot;* \(#,##0.00\);_(&quot;N$&quot;* &quot;-&quot;??_);_(@_)"/>
    <numFmt numFmtId="221" formatCode="#&quot;-)&quot;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Helv"/>
    </font>
    <font>
      <sz val="10"/>
      <color indexed="8"/>
      <name val="Verdana"/>
      <family val="2"/>
    </font>
    <font>
      <sz val="10"/>
      <color indexed="9"/>
      <name val="Verdana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0"/>
      <color indexed="8"/>
      <name val="Verdana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sz val="10"/>
      <color theme="1"/>
      <name val="Arial1"/>
    </font>
    <font>
      <u/>
      <sz val="10"/>
      <color indexed="36"/>
      <name val="Arial"/>
      <family val="2"/>
    </font>
    <font>
      <u/>
      <sz val="10"/>
      <color indexed="12"/>
      <name val="MS Sans Serif"/>
      <family val="2"/>
    </font>
    <font>
      <sz val="10"/>
      <color indexed="36"/>
      <name val="MS Sans Serif"/>
      <family val="2"/>
    </font>
    <font>
      <u/>
      <sz val="10"/>
      <color indexed="12"/>
      <name val="Arial"/>
      <family val="2"/>
    </font>
    <font>
      <u/>
      <sz val="7.5"/>
      <color theme="10"/>
      <name val="Arial"/>
      <family val="2"/>
    </font>
    <font>
      <sz val="11"/>
      <color indexed="5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2"/>
      <name val="Times New Roman"/>
      <family val="1"/>
    </font>
    <font>
      <sz val="11"/>
      <color theme="1"/>
      <name val="Century Gothic"/>
      <family val="2"/>
    </font>
    <font>
      <sz val="12"/>
      <color theme="1"/>
      <name val="Century Gothic"/>
      <family val="2"/>
    </font>
    <font>
      <b/>
      <sz val="12"/>
      <name val="Century Gothic"/>
      <family val="2"/>
    </font>
    <font>
      <sz val="10"/>
      <name val="Century Gothic"/>
      <family val="2"/>
    </font>
    <font>
      <b/>
      <sz val="12"/>
      <color theme="1"/>
      <name val="Century Gothic"/>
      <family val="2"/>
    </font>
    <font>
      <sz val="12"/>
      <name val="Century Gothic"/>
      <family val="2"/>
    </font>
    <font>
      <sz val="12"/>
      <color indexed="8"/>
      <name val="Century Gothic"/>
      <family val="2"/>
    </font>
    <font>
      <sz val="14"/>
      <name val="Century Gothic"/>
      <family val="2"/>
    </font>
    <font>
      <b/>
      <sz val="14"/>
      <color indexed="8"/>
      <name val="Century Gothic"/>
      <family val="2"/>
    </font>
    <font>
      <b/>
      <u/>
      <sz val="12"/>
      <color theme="1"/>
      <name val="Century Gothic"/>
      <family val="2"/>
    </font>
    <font>
      <sz val="11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2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b/>
      <sz val="14"/>
      <color indexed="81"/>
      <name val="Tahoma"/>
      <family val="2"/>
    </font>
    <font>
      <sz val="10"/>
      <name val="Geneva"/>
    </font>
    <font>
      <b/>
      <sz val="24"/>
      <name val="Cambria"/>
      <family val="1"/>
      <scheme val="major"/>
    </font>
    <font>
      <sz val="20"/>
      <name val="Cambria"/>
      <family val="1"/>
      <scheme val="major"/>
    </font>
    <font>
      <b/>
      <sz val="22"/>
      <name val="Cambria"/>
      <family val="1"/>
      <scheme val="major"/>
    </font>
    <font>
      <sz val="11"/>
      <color rgb="FF000000"/>
      <name val="Calibri"/>
      <family val="2"/>
    </font>
    <font>
      <b/>
      <sz val="13"/>
      <color theme="0"/>
      <name val="Cambria"/>
      <family val="1"/>
      <scheme val="major"/>
    </font>
    <font>
      <sz val="13"/>
      <color theme="1"/>
      <name val="Cambria"/>
      <family val="1"/>
      <scheme val="major"/>
    </font>
    <font>
      <b/>
      <sz val="13"/>
      <color theme="1"/>
      <name val="Cambria"/>
      <family val="1"/>
      <scheme val="major"/>
    </font>
    <font>
      <sz val="13"/>
      <color theme="0"/>
      <name val="Cambria"/>
      <family val="1"/>
      <scheme val="major"/>
    </font>
    <font>
      <sz val="12"/>
      <name val="Cambria"/>
      <family val="1"/>
      <scheme val="major"/>
    </font>
    <font>
      <sz val="12"/>
      <color theme="1"/>
      <name val="Cambria"/>
      <family val="1"/>
      <scheme val="major"/>
    </font>
    <font>
      <sz val="13"/>
      <name val="Cambria"/>
      <family val="1"/>
      <scheme val="major"/>
    </font>
    <font>
      <b/>
      <sz val="14"/>
      <color theme="0"/>
      <name val="Cambria"/>
      <family val="1"/>
    </font>
    <font>
      <sz val="14"/>
      <color theme="0"/>
      <name val="Cambria"/>
      <family val="1"/>
    </font>
    <font>
      <b/>
      <sz val="13"/>
      <name val="Cambria"/>
      <family val="1"/>
      <scheme val="major"/>
    </font>
    <font>
      <sz val="14"/>
      <name val="Cambria"/>
      <family val="1"/>
    </font>
    <font>
      <b/>
      <i/>
      <sz val="14"/>
      <color indexed="9"/>
      <name val="Cambria"/>
      <family val="1"/>
    </font>
    <font>
      <b/>
      <sz val="14"/>
      <color indexed="9"/>
      <name val="Cambria"/>
      <family val="1"/>
    </font>
    <font>
      <b/>
      <u/>
      <sz val="12"/>
      <color theme="1"/>
      <name val="Arial"/>
      <family val="2"/>
    </font>
    <font>
      <b/>
      <sz val="11"/>
      <name val="Arial"/>
      <family val="2"/>
    </font>
    <font>
      <b/>
      <sz val="1"/>
      <color indexed="16"/>
      <name val="Courier"/>
      <family val="3"/>
    </font>
    <font>
      <sz val="1"/>
      <color indexed="16"/>
      <name val="Courier"/>
      <family val="3"/>
    </font>
    <font>
      <sz val="10"/>
      <color indexed="16"/>
      <name val="Verdana"/>
      <family val="2"/>
    </font>
    <font>
      <b/>
      <sz val="10"/>
      <color indexed="19"/>
      <name val="Verdana"/>
      <family val="2"/>
    </font>
    <font>
      <b/>
      <sz val="15"/>
      <color indexed="62"/>
      <name val="Verdana"/>
      <family val="2"/>
    </font>
    <font>
      <b/>
      <sz val="13"/>
      <color indexed="62"/>
      <name val="Verdana"/>
      <family val="2"/>
    </font>
    <font>
      <b/>
      <sz val="11"/>
      <color indexed="62"/>
      <name val="Verdana"/>
      <family val="2"/>
    </font>
    <font>
      <u/>
      <sz val="8.5"/>
      <color indexed="12"/>
      <name val="Arial"/>
      <family val="2"/>
    </font>
    <font>
      <b/>
      <sz val="10"/>
      <color indexed="63"/>
      <name val="Verdana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b/>
      <sz val="16"/>
      <color indexed="8"/>
      <name val="Times New Roman"/>
      <family val="1"/>
    </font>
    <font>
      <sz val="16"/>
      <color theme="1"/>
      <name val="Times New Roman"/>
      <family val="1"/>
    </font>
    <font>
      <b/>
      <sz val="16"/>
      <color theme="1"/>
      <name val="Times New Roman"/>
      <family val="1"/>
    </font>
    <font>
      <sz val="16"/>
      <name val="Times New Roman"/>
      <family val="1"/>
    </font>
    <font>
      <sz val="14"/>
      <name val="Times New Roman"/>
      <family val="1"/>
    </font>
    <font>
      <b/>
      <sz val="14"/>
      <color theme="1"/>
      <name val="Times New Roman"/>
      <family val="1"/>
    </font>
    <font>
      <b/>
      <sz val="14"/>
      <name val="Times New Roman"/>
      <family val="1"/>
    </font>
    <font>
      <sz val="14"/>
      <color theme="1"/>
      <name val="Times New Roman"/>
      <family val="1"/>
    </font>
    <font>
      <sz val="14"/>
      <color rgb="FFFF0000"/>
      <name val="Times New Roman"/>
      <family val="1"/>
    </font>
    <font>
      <b/>
      <sz val="10"/>
      <color theme="1"/>
      <name val="Tahoma"/>
      <family val="2"/>
    </font>
    <font>
      <b/>
      <sz val="8"/>
      <color theme="1"/>
      <name val="Tahoma"/>
      <family val="2"/>
    </font>
  </fonts>
  <fills count="5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lightUp">
        <fgColor indexed="9"/>
        <bgColor indexed="29"/>
      </patternFill>
    </fill>
    <fill>
      <patternFill patternType="solid">
        <fgColor indexed="31"/>
        <bgColor indexed="31"/>
      </patternFill>
    </fill>
    <fill>
      <patternFill patternType="solid">
        <fgColor indexed="56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53"/>
        <bgColor indexed="53"/>
      </patternFill>
    </fill>
    <fill>
      <patternFill patternType="solid">
        <fgColor indexed="51"/>
        <bgColor indexed="51"/>
      </patternFill>
    </fill>
    <fill>
      <patternFill patternType="solid">
        <fgColor indexed="54"/>
        <b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9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30"/>
      </bottom>
      <diagonal/>
    </border>
    <border>
      <left/>
      <right/>
      <top/>
      <bottom style="thick">
        <color indexed="44"/>
      </bottom>
      <diagonal/>
    </border>
  </borders>
  <cellStyleXfs count="647">
    <xf numFmtId="0" fontId="0" fillId="0" borderId="0"/>
    <xf numFmtId="168" fontId="1" fillId="0" borderId="0" applyFont="0" applyFill="0" applyBorder="0" applyAlignment="0" applyProtection="0"/>
    <xf numFmtId="0" fontId="2" fillId="0" borderId="0"/>
    <xf numFmtId="174" fontId="2" fillId="0" borderId="0" applyFont="0" applyFill="0" applyBorder="0" applyAlignment="0" applyProtection="0"/>
    <xf numFmtId="0" fontId="2" fillId="0" borderId="0"/>
    <xf numFmtId="168" fontId="2" fillId="0" borderId="0" applyFont="0" applyFill="0" applyBorder="0" applyAlignment="0" applyProtection="0"/>
    <xf numFmtId="0" fontId="1" fillId="0" borderId="0"/>
    <xf numFmtId="0" fontId="2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2" applyNumberFormat="0" applyAlignment="0" applyProtection="0"/>
    <xf numFmtId="177" fontId="3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13" applyNumberFormat="0" applyFill="0" applyAlignment="0" applyProtection="0"/>
    <xf numFmtId="0" fontId="11" fillId="0" borderId="14" applyNumberFormat="0" applyFill="0" applyAlignment="0" applyProtection="0"/>
    <xf numFmtId="0" fontId="12" fillId="0" borderId="15" applyNumberFormat="0" applyFill="0" applyAlignment="0" applyProtection="0"/>
    <xf numFmtId="168" fontId="2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8" fontId="13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4" fillId="20" borderId="16" applyNumberFormat="0" applyAlignment="0" applyProtection="0"/>
    <xf numFmtId="9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74" fontId="2" fillId="0" borderId="0" applyFont="0" applyFill="0" applyBorder="0" applyAlignment="0" applyProtection="0"/>
    <xf numFmtId="40" fontId="4" fillId="0" borderId="0" applyFont="0" applyFill="0" applyBorder="0" applyAlignment="0" applyProtection="0"/>
    <xf numFmtId="0" fontId="4" fillId="0" borderId="0"/>
    <xf numFmtId="40" fontId="4" fillId="0" borderId="0" applyFont="0" applyFill="0" applyBorder="0" applyAlignment="0" applyProtection="0"/>
    <xf numFmtId="0" fontId="2" fillId="0" borderId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" fontId="16" fillId="0" borderId="0" applyFont="0" applyFill="0" applyBorder="0" applyAlignment="0" applyProtection="0"/>
    <xf numFmtId="4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9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183" fontId="5" fillId="8" borderId="0" applyNumberFormat="0" applyBorder="0" applyAlignment="0" applyProtection="0"/>
    <xf numFmtId="183" fontId="5" fillId="8" borderId="0" applyNumberFormat="0" applyBorder="0" applyAlignment="0" applyProtection="0"/>
    <xf numFmtId="183" fontId="5" fillId="8" borderId="0" applyNumberFormat="0" applyBorder="0" applyAlignment="0" applyProtection="0"/>
    <xf numFmtId="183" fontId="5" fillId="9" borderId="0" applyNumberFormat="0" applyBorder="0" applyAlignment="0" applyProtection="0"/>
    <xf numFmtId="183" fontId="5" fillId="9" borderId="0" applyNumberFormat="0" applyBorder="0" applyAlignment="0" applyProtection="0"/>
    <xf numFmtId="183" fontId="5" fillId="9" borderId="0" applyNumberFormat="0" applyBorder="0" applyAlignment="0" applyProtection="0"/>
    <xf numFmtId="183" fontId="5" fillId="22" borderId="0" applyNumberFormat="0" applyBorder="0" applyAlignment="0" applyProtection="0"/>
    <xf numFmtId="183" fontId="5" fillId="22" borderId="0" applyNumberFormat="0" applyBorder="0" applyAlignment="0" applyProtection="0"/>
    <xf numFmtId="183" fontId="5" fillId="22" borderId="0" applyNumberFormat="0" applyBorder="0" applyAlignment="0" applyProtection="0"/>
    <xf numFmtId="183" fontId="5" fillId="7" borderId="0" applyNumberFormat="0" applyBorder="0" applyAlignment="0" applyProtection="0"/>
    <xf numFmtId="183" fontId="5" fillId="7" borderId="0" applyNumberFormat="0" applyBorder="0" applyAlignment="0" applyProtection="0"/>
    <xf numFmtId="183" fontId="5" fillId="7" borderId="0" applyNumberFormat="0" applyBorder="0" applyAlignment="0" applyProtection="0"/>
    <xf numFmtId="183" fontId="5" fillId="6" borderId="0" applyNumberFormat="0" applyBorder="0" applyAlignment="0" applyProtection="0"/>
    <xf numFmtId="183" fontId="5" fillId="6" borderId="0" applyNumberFormat="0" applyBorder="0" applyAlignment="0" applyProtection="0"/>
    <xf numFmtId="183" fontId="5" fillId="6" borderId="0" applyNumberFormat="0" applyBorder="0" applyAlignment="0" applyProtection="0"/>
    <xf numFmtId="183" fontId="5" fillId="22" borderId="0" applyNumberFormat="0" applyBorder="0" applyAlignment="0" applyProtection="0"/>
    <xf numFmtId="183" fontId="5" fillId="22" borderId="0" applyNumberFormat="0" applyBorder="0" applyAlignment="0" applyProtection="0"/>
    <xf numFmtId="183" fontId="5" fillId="22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183" fontId="5" fillId="6" borderId="0" applyNumberFormat="0" applyBorder="0" applyAlignment="0" applyProtection="0"/>
    <xf numFmtId="183" fontId="5" fillId="6" borderId="0" applyNumberFormat="0" applyBorder="0" applyAlignment="0" applyProtection="0"/>
    <xf numFmtId="183" fontId="5" fillId="6" borderId="0" applyNumberFormat="0" applyBorder="0" applyAlignment="0" applyProtection="0"/>
    <xf numFmtId="183" fontId="5" fillId="9" borderId="0" applyNumberFormat="0" applyBorder="0" applyAlignment="0" applyProtection="0"/>
    <xf numFmtId="183" fontId="5" fillId="9" borderId="0" applyNumberFormat="0" applyBorder="0" applyAlignment="0" applyProtection="0"/>
    <xf numFmtId="183" fontId="5" fillId="9" borderId="0" applyNumberFormat="0" applyBorder="0" applyAlignment="0" applyProtection="0"/>
    <xf numFmtId="183" fontId="5" fillId="23" borderId="0" applyNumberFormat="0" applyBorder="0" applyAlignment="0" applyProtection="0"/>
    <xf numFmtId="183" fontId="5" fillId="23" borderId="0" applyNumberFormat="0" applyBorder="0" applyAlignment="0" applyProtection="0"/>
    <xf numFmtId="183" fontId="5" fillId="23" borderId="0" applyNumberFormat="0" applyBorder="0" applyAlignment="0" applyProtection="0"/>
    <xf numFmtId="183" fontId="5" fillId="3" borderId="0" applyNumberFormat="0" applyBorder="0" applyAlignment="0" applyProtection="0"/>
    <xf numFmtId="183" fontId="5" fillId="3" borderId="0" applyNumberFormat="0" applyBorder="0" applyAlignment="0" applyProtection="0"/>
    <xf numFmtId="183" fontId="5" fillId="3" borderId="0" applyNumberFormat="0" applyBorder="0" applyAlignment="0" applyProtection="0"/>
    <xf numFmtId="183" fontId="5" fillId="6" borderId="0" applyNumberFormat="0" applyBorder="0" applyAlignment="0" applyProtection="0"/>
    <xf numFmtId="183" fontId="5" fillId="6" borderId="0" applyNumberFormat="0" applyBorder="0" applyAlignment="0" applyProtection="0"/>
    <xf numFmtId="183" fontId="5" fillId="6" borderId="0" applyNumberFormat="0" applyBorder="0" applyAlignment="0" applyProtection="0"/>
    <xf numFmtId="183" fontId="5" fillId="22" borderId="0" applyNumberFormat="0" applyBorder="0" applyAlignment="0" applyProtection="0"/>
    <xf numFmtId="183" fontId="5" fillId="22" borderId="0" applyNumberFormat="0" applyBorder="0" applyAlignment="0" applyProtection="0"/>
    <xf numFmtId="183" fontId="5" fillId="2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83" fontId="6" fillId="6" borderId="0" applyNumberFormat="0" applyBorder="0" applyAlignment="0" applyProtection="0"/>
    <xf numFmtId="183" fontId="6" fillId="6" borderId="0" applyNumberFormat="0" applyBorder="0" applyAlignment="0" applyProtection="0"/>
    <xf numFmtId="183" fontId="6" fillId="6" borderId="0" applyNumberFormat="0" applyBorder="0" applyAlignment="0" applyProtection="0"/>
    <xf numFmtId="183" fontId="6" fillId="19" borderId="0" applyNumberFormat="0" applyBorder="0" applyAlignment="0" applyProtection="0"/>
    <xf numFmtId="183" fontId="6" fillId="19" borderId="0" applyNumberFormat="0" applyBorder="0" applyAlignment="0" applyProtection="0"/>
    <xf numFmtId="183" fontId="6" fillId="19" borderId="0" applyNumberFormat="0" applyBorder="0" applyAlignment="0" applyProtection="0"/>
    <xf numFmtId="183" fontId="6" fillId="11" borderId="0" applyNumberFormat="0" applyBorder="0" applyAlignment="0" applyProtection="0"/>
    <xf numFmtId="183" fontId="6" fillId="11" borderId="0" applyNumberFormat="0" applyBorder="0" applyAlignment="0" applyProtection="0"/>
    <xf numFmtId="183" fontId="6" fillId="11" borderId="0" applyNumberFormat="0" applyBorder="0" applyAlignment="0" applyProtection="0"/>
    <xf numFmtId="183" fontId="6" fillId="3" borderId="0" applyNumberFormat="0" applyBorder="0" applyAlignment="0" applyProtection="0"/>
    <xf numFmtId="183" fontId="6" fillId="3" borderId="0" applyNumberFormat="0" applyBorder="0" applyAlignment="0" applyProtection="0"/>
    <xf numFmtId="183" fontId="6" fillId="3" borderId="0" applyNumberFormat="0" applyBorder="0" applyAlignment="0" applyProtection="0"/>
    <xf numFmtId="183" fontId="6" fillId="6" borderId="0" applyNumberFormat="0" applyBorder="0" applyAlignment="0" applyProtection="0"/>
    <xf numFmtId="183" fontId="6" fillId="6" borderId="0" applyNumberFormat="0" applyBorder="0" applyAlignment="0" applyProtection="0"/>
    <xf numFmtId="183" fontId="6" fillId="6" borderId="0" applyNumberFormat="0" applyBorder="0" applyAlignment="0" applyProtection="0"/>
    <xf numFmtId="183" fontId="6" fillId="9" borderId="0" applyNumberFormat="0" applyBorder="0" applyAlignment="0" applyProtection="0"/>
    <xf numFmtId="183" fontId="6" fillId="9" borderId="0" applyNumberFormat="0" applyBorder="0" applyAlignment="0" applyProtection="0"/>
    <xf numFmtId="183" fontId="6" fillId="9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8" fillId="28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2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8" fillId="29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7" fillId="24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7" fillId="24" borderId="0" applyNumberFormat="0" applyBorder="0" applyAlignment="0" applyProtection="0"/>
    <xf numFmtId="0" fontId="17" fillId="30" borderId="0" applyNumberFormat="0" applyBorder="0" applyAlignment="0" applyProtection="0"/>
    <xf numFmtId="0" fontId="18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183" fontId="19" fillId="6" borderId="0" applyNumberFormat="0" applyBorder="0" applyAlignment="0" applyProtection="0"/>
    <xf numFmtId="183" fontId="19" fillId="6" borderId="0" applyNumberFormat="0" applyBorder="0" applyAlignment="0" applyProtection="0"/>
    <xf numFmtId="183" fontId="19" fillId="6" borderId="0" applyNumberFormat="0" applyBorder="0" applyAlignment="0" applyProtection="0"/>
    <xf numFmtId="0" fontId="8" fillId="20" borderId="12" applyNumberFormat="0" applyAlignment="0" applyProtection="0"/>
    <xf numFmtId="183" fontId="20" fillId="32" borderId="12" applyNumberFormat="0" applyAlignment="0" applyProtection="0"/>
    <xf numFmtId="183" fontId="20" fillId="32" borderId="12" applyNumberFormat="0" applyAlignment="0" applyProtection="0"/>
    <xf numFmtId="183" fontId="20" fillId="32" borderId="12" applyNumberFormat="0" applyAlignment="0" applyProtection="0"/>
    <xf numFmtId="183" fontId="21" fillId="33" borderId="18" applyNumberFormat="0" applyAlignment="0" applyProtection="0"/>
    <xf numFmtId="183" fontId="21" fillId="33" borderId="18" applyNumberFormat="0" applyAlignment="0" applyProtection="0"/>
    <xf numFmtId="183" fontId="21" fillId="33" borderId="18" applyNumberFormat="0" applyAlignment="0" applyProtection="0"/>
    <xf numFmtId="183" fontId="22" fillId="0" borderId="19" applyNumberFormat="0" applyFill="0" applyAlignment="0" applyProtection="0"/>
    <xf numFmtId="183" fontId="22" fillId="0" borderId="19" applyNumberFormat="0" applyFill="0" applyAlignment="0" applyProtection="0"/>
    <xf numFmtId="183" fontId="22" fillId="0" borderId="19" applyNumberFormat="0" applyFill="0" applyAlignment="0" applyProtection="0"/>
    <xf numFmtId="0" fontId="21" fillId="33" borderId="18" applyNumberFormat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40" fontId="4" fillId="0" borderId="0" applyFont="0" applyFill="0" applyBorder="0" applyAlignment="0" applyProtection="0"/>
    <xf numFmtId="4" fontId="16" fillId="0" borderId="0" applyFont="0" applyFill="0" applyBorder="0" applyAlignment="0" applyProtection="0"/>
    <xf numFmtId="167" fontId="2" fillId="0" borderId="0" applyFont="0" applyFill="0" applyAlignment="0" applyProtection="0"/>
    <xf numFmtId="186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67" fontId="2" fillId="0" borderId="0" applyFont="0" applyFill="0" applyAlignment="0" applyProtection="0"/>
    <xf numFmtId="18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7" fontId="2" fillId="0" borderId="0" applyFont="0" applyFill="0" applyAlignment="0" applyProtection="0"/>
    <xf numFmtId="168" fontId="5" fillId="0" borderId="0" applyFont="0" applyFill="0" applyBorder="0" applyAlignment="0" applyProtection="0"/>
    <xf numFmtId="167" fontId="2" fillId="0" borderId="0" applyFont="0" applyFill="0" applyAlignment="0" applyProtection="0"/>
    <xf numFmtId="18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8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183" fontId="24" fillId="0" borderId="0" applyNumberFormat="0" applyFill="0" applyBorder="0" applyAlignment="0" applyProtection="0"/>
    <xf numFmtId="183" fontId="24" fillId="0" borderId="0" applyNumberFormat="0" applyFill="0" applyBorder="0" applyAlignment="0" applyProtection="0"/>
    <xf numFmtId="183" fontId="24" fillId="0" borderId="0" applyNumberFormat="0" applyFill="0" applyBorder="0" applyAlignment="0" applyProtection="0"/>
    <xf numFmtId="0" fontId="25" fillId="34" borderId="0" applyNumberFormat="0" applyBorder="0" applyAlignment="0" applyProtection="0"/>
    <xf numFmtId="0" fontId="25" fillId="37" borderId="0" applyNumberFormat="0" applyBorder="0" applyAlignment="0" applyProtection="0"/>
    <xf numFmtId="0" fontId="25" fillId="36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6" fillId="25" borderId="0" applyNumberFormat="0" applyBorder="0" applyAlignment="0" applyProtection="0"/>
    <xf numFmtId="183" fontId="6" fillId="39" borderId="0" applyNumberFormat="0" applyBorder="0" applyAlignment="0" applyProtection="0"/>
    <xf numFmtId="183" fontId="6" fillId="39" borderId="0" applyNumberFormat="0" applyBorder="0" applyAlignment="0" applyProtection="0"/>
    <xf numFmtId="183" fontId="6" fillId="39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6" fillId="28" borderId="0" applyNumberFormat="0" applyBorder="0" applyAlignment="0" applyProtection="0"/>
    <xf numFmtId="183" fontId="6" fillId="19" borderId="0" applyNumberFormat="0" applyBorder="0" applyAlignment="0" applyProtection="0"/>
    <xf numFmtId="183" fontId="6" fillId="19" borderId="0" applyNumberFormat="0" applyBorder="0" applyAlignment="0" applyProtection="0"/>
    <xf numFmtId="183" fontId="6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40" borderId="0" applyNumberFormat="0" applyBorder="0" applyAlignment="0" applyProtection="0"/>
    <xf numFmtId="0" fontId="6" fillId="27" borderId="0" applyNumberFormat="0" applyBorder="0" applyAlignment="0" applyProtection="0"/>
    <xf numFmtId="183" fontId="6" fillId="11" borderId="0" applyNumberFormat="0" applyBorder="0" applyAlignment="0" applyProtection="0"/>
    <xf numFmtId="183" fontId="6" fillId="11" borderId="0" applyNumberFormat="0" applyBorder="0" applyAlignment="0" applyProtection="0"/>
    <xf numFmtId="183" fontId="6" fillId="11" borderId="0" applyNumberFormat="0" applyBorder="0" applyAlignment="0" applyProtection="0"/>
    <xf numFmtId="0" fontId="5" fillId="38" borderId="0" applyNumberFormat="0" applyBorder="0" applyAlignment="0" applyProtection="0"/>
    <xf numFmtId="0" fontId="5" fillId="27" borderId="0" applyNumberFormat="0" applyBorder="0" applyAlignment="0" applyProtection="0"/>
    <xf numFmtId="0" fontId="6" fillId="27" borderId="0" applyNumberFormat="0" applyBorder="0" applyAlignment="0" applyProtection="0"/>
    <xf numFmtId="183" fontId="6" fillId="41" borderId="0" applyNumberFormat="0" applyBorder="0" applyAlignment="0" applyProtection="0"/>
    <xf numFmtId="183" fontId="6" fillId="41" borderId="0" applyNumberFormat="0" applyBorder="0" applyAlignment="0" applyProtection="0"/>
    <xf numFmtId="183" fontId="6" fillId="41" borderId="0" applyNumberFormat="0" applyBorder="0" applyAlignment="0" applyProtection="0"/>
    <xf numFmtId="0" fontId="5" fillId="26" borderId="0" applyNumberFormat="0" applyBorder="0" applyAlignment="0" applyProtection="0"/>
    <xf numFmtId="0" fontId="5" fillId="38" borderId="0" applyNumberFormat="0" applyBorder="0" applyAlignment="0" applyProtection="0"/>
    <xf numFmtId="0" fontId="6" fillId="25" borderId="0" applyNumberFormat="0" applyBorder="0" applyAlignment="0" applyProtection="0"/>
    <xf numFmtId="183" fontId="6" fillId="14" borderId="0" applyNumberFormat="0" applyBorder="0" applyAlignment="0" applyProtection="0"/>
    <xf numFmtId="183" fontId="6" fillId="14" borderId="0" applyNumberFormat="0" applyBorder="0" applyAlignment="0" applyProtection="0"/>
    <xf numFmtId="183" fontId="6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6" fillId="24" borderId="0" applyNumberFormat="0" applyBorder="0" applyAlignment="0" applyProtection="0"/>
    <xf numFmtId="183" fontId="6" fillId="17" borderId="0" applyNumberFormat="0" applyBorder="0" applyAlignment="0" applyProtection="0"/>
    <xf numFmtId="183" fontId="6" fillId="17" borderId="0" applyNumberFormat="0" applyBorder="0" applyAlignment="0" applyProtection="0"/>
    <xf numFmtId="183" fontId="6" fillId="17" borderId="0" applyNumberFormat="0" applyBorder="0" applyAlignment="0" applyProtection="0"/>
    <xf numFmtId="183" fontId="26" fillId="23" borderId="12" applyNumberFormat="0" applyAlignment="0" applyProtection="0"/>
    <xf numFmtId="183" fontId="26" fillId="23" borderId="12" applyNumberFormat="0" applyAlignment="0" applyProtection="0"/>
    <xf numFmtId="183" fontId="26" fillId="23" borderId="12" applyNumberFormat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90" fontId="27" fillId="0" borderId="0"/>
    <xf numFmtId="191" fontId="27" fillId="0" borderId="0"/>
    <xf numFmtId="0" fontId="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4" borderId="0" applyNumberFormat="0" applyBorder="0" applyAlignment="0" applyProtection="0"/>
    <xf numFmtId="0" fontId="10" fillId="0" borderId="13" applyNumberFormat="0" applyFill="0" applyAlignment="0" applyProtection="0"/>
    <xf numFmtId="0" fontId="11" fillId="0" borderId="14" applyNumberFormat="0" applyFill="0" applyAlignment="0" applyProtection="0"/>
    <xf numFmtId="0" fontId="12" fillId="0" borderId="15" applyNumberFormat="0" applyFill="0" applyAlignment="0" applyProtection="0"/>
    <xf numFmtId="0" fontId="1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183" fontId="30" fillId="0" borderId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183" fontId="7" fillId="5" borderId="0" applyNumberFormat="0" applyBorder="0" applyAlignment="0" applyProtection="0"/>
    <xf numFmtId="183" fontId="7" fillId="5" borderId="0" applyNumberFormat="0" applyBorder="0" applyAlignment="0" applyProtection="0"/>
    <xf numFmtId="183" fontId="7" fillId="5" borderId="0" applyNumberFormat="0" applyBorder="0" applyAlignment="0" applyProtection="0"/>
    <xf numFmtId="0" fontId="26" fillId="7" borderId="12" applyNumberFormat="0" applyAlignment="0" applyProtection="0"/>
    <xf numFmtId="0" fontId="33" fillId="0" borderId="20" applyNumberFormat="0" applyFill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5" fillId="0" borderId="0" applyFont="0" applyFill="0" applyBorder="0" applyAlignment="0" applyProtection="0"/>
    <xf numFmtId="168" fontId="2" fillId="0" borderId="0" applyFont="0" applyFill="0" applyBorder="0" applyAlignment="0" applyProtection="0"/>
    <xf numFmtId="193" fontId="5" fillId="0" borderId="0" applyFont="0" applyFill="0" applyBorder="0" applyAlignment="0" applyProtection="0"/>
    <xf numFmtId="40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94" fontId="2" fillId="0" borderId="0" applyFill="0" applyBorder="0" applyAlignment="0" applyProtection="0"/>
    <xf numFmtId="179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1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2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ill="0" applyBorder="0" applyAlignment="0" applyProtection="0"/>
    <xf numFmtId="174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83" fontId="34" fillId="23" borderId="0" applyNumberFormat="0" applyBorder="0" applyAlignment="0" applyProtection="0"/>
    <xf numFmtId="183" fontId="34" fillId="23" borderId="0" applyNumberFormat="0" applyBorder="0" applyAlignment="0" applyProtection="0"/>
    <xf numFmtId="183" fontId="34" fillId="23" borderId="0" applyNumberFormat="0" applyBorder="0" applyAlignment="0" applyProtection="0"/>
    <xf numFmtId="183" fontId="5" fillId="0" borderId="0"/>
    <xf numFmtId="183" fontId="5" fillId="0" borderId="0"/>
    <xf numFmtId="183" fontId="5" fillId="0" borderId="0"/>
    <xf numFmtId="183" fontId="5" fillId="0" borderId="0"/>
    <xf numFmtId="183" fontId="5" fillId="0" borderId="0"/>
    <xf numFmtId="183" fontId="5" fillId="0" borderId="0"/>
    <xf numFmtId="0" fontId="4" fillId="0" borderId="0"/>
    <xf numFmtId="183" fontId="5" fillId="0" borderId="0"/>
    <xf numFmtId="183" fontId="5" fillId="0" borderId="0"/>
    <xf numFmtId="183" fontId="1" fillId="0" borderId="0"/>
    <xf numFmtId="0" fontId="1" fillId="0" borderId="0"/>
    <xf numFmtId="0" fontId="5" fillId="0" borderId="0"/>
    <xf numFmtId="0" fontId="2" fillId="0" borderId="0"/>
    <xf numFmtId="0" fontId="4" fillId="0" borderId="0"/>
    <xf numFmtId="0" fontId="2" fillId="0" borderId="0"/>
    <xf numFmtId="183" fontId="1" fillId="0" borderId="0"/>
    <xf numFmtId="183" fontId="2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0" fontId="2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0" fontId="1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0" fontId="2" fillId="0" borderId="0"/>
    <xf numFmtId="0" fontId="2" fillId="0" borderId="0"/>
    <xf numFmtId="183" fontId="5" fillId="0" borderId="0"/>
    <xf numFmtId="183" fontId="5" fillId="0" borderId="0"/>
    <xf numFmtId="183" fontId="5" fillId="0" borderId="0"/>
    <xf numFmtId="183" fontId="4" fillId="22" borderId="21" applyNumberFormat="0" applyFont="0" applyAlignment="0" applyProtection="0"/>
    <xf numFmtId="183" fontId="4" fillId="22" borderId="21" applyNumberFormat="0" applyFont="0" applyAlignment="0" applyProtection="0"/>
    <xf numFmtId="183" fontId="4" fillId="22" borderId="21" applyNumberFormat="0" applyFont="0" applyAlignment="0" applyProtection="0"/>
    <xf numFmtId="0" fontId="4" fillId="22" borderId="21" applyNumberFormat="0" applyFont="0" applyAlignment="0" applyProtection="0"/>
    <xf numFmtId="0" fontId="14" fillId="20" borderId="16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14" fillId="32" borderId="16" applyNumberFormat="0" applyAlignment="0" applyProtection="0"/>
    <xf numFmtId="183" fontId="14" fillId="32" borderId="16" applyNumberFormat="0" applyAlignment="0" applyProtection="0"/>
    <xf numFmtId="183" fontId="14" fillId="32" borderId="16" applyNumberFormat="0" applyAlignment="0" applyProtection="0"/>
    <xf numFmtId="0" fontId="35" fillId="0" borderId="0" applyNumberFormat="0" applyFill="0" applyBorder="0" applyAlignment="0" applyProtection="0"/>
    <xf numFmtId="183" fontId="22" fillId="0" borderId="0" applyNumberFormat="0" applyFill="0" applyBorder="0" applyAlignment="0" applyProtection="0"/>
    <xf numFmtId="183" fontId="22" fillId="0" borderId="0" applyNumberFormat="0" applyFill="0" applyBorder="0" applyAlignment="0" applyProtection="0"/>
    <xf numFmtId="183" fontId="22" fillId="0" borderId="0" applyNumberFormat="0" applyFill="0" applyBorder="0" applyAlignment="0" applyProtection="0"/>
    <xf numFmtId="183" fontId="9" fillId="0" borderId="0" applyNumberFormat="0" applyFill="0" applyBorder="0" applyAlignment="0" applyProtection="0"/>
    <xf numFmtId="183" fontId="9" fillId="0" borderId="0" applyNumberFormat="0" applyFill="0" applyBorder="0" applyAlignment="0" applyProtection="0"/>
    <xf numFmtId="183" fontId="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83" fontId="36" fillId="0" borderId="22" applyNumberFormat="0" applyFill="0" applyAlignment="0" applyProtection="0"/>
    <xf numFmtId="183" fontId="36" fillId="0" borderId="22" applyNumberFormat="0" applyFill="0" applyAlignment="0" applyProtection="0"/>
    <xf numFmtId="183" fontId="36" fillId="0" borderId="22" applyNumberFormat="0" applyFill="0" applyAlignment="0" applyProtection="0"/>
    <xf numFmtId="183" fontId="37" fillId="0" borderId="23" applyNumberFormat="0" applyFill="0" applyAlignment="0" applyProtection="0"/>
    <xf numFmtId="183" fontId="37" fillId="0" borderId="23" applyNumberFormat="0" applyFill="0" applyAlignment="0" applyProtection="0"/>
    <xf numFmtId="183" fontId="37" fillId="0" borderId="23" applyNumberFormat="0" applyFill="0" applyAlignment="0" applyProtection="0"/>
    <xf numFmtId="183" fontId="24" fillId="0" borderId="24" applyNumberFormat="0" applyFill="0" applyAlignment="0" applyProtection="0"/>
    <xf numFmtId="183" fontId="24" fillId="0" borderId="24" applyNumberFormat="0" applyFill="0" applyAlignment="0" applyProtection="0"/>
    <xf numFmtId="183" fontId="24" fillId="0" borderId="24" applyNumberFormat="0" applyFill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83" fontId="25" fillId="0" borderId="25" applyNumberFormat="0" applyFill="0" applyAlignment="0" applyProtection="0"/>
    <xf numFmtId="183" fontId="25" fillId="0" borderId="25" applyNumberFormat="0" applyFill="0" applyAlignment="0" applyProtection="0"/>
    <xf numFmtId="183" fontId="25" fillId="0" borderId="25" applyNumberFormat="0" applyFill="0" applyAlignment="0" applyProtection="0"/>
    <xf numFmtId="0" fontId="22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0" fontId="4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38" fillId="0" borderId="0"/>
    <xf numFmtId="0" fontId="4" fillId="0" borderId="0"/>
    <xf numFmtId="0" fontId="1" fillId="0" borderId="0"/>
    <xf numFmtId="0" fontId="2" fillId="0" borderId="0"/>
    <xf numFmtId="9" fontId="4" fillId="0" borderId="0" applyFont="0" applyFill="0" applyBorder="0" applyAlignment="0" applyProtection="0"/>
    <xf numFmtId="0" fontId="2" fillId="0" borderId="0"/>
    <xf numFmtId="168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1" fillId="0" borderId="0"/>
    <xf numFmtId="0" fontId="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30" fillId="0" borderId="0" applyFill="0" applyBorder="0" applyAlignment="0" applyProtection="0">
      <alignment vertical="top"/>
      <protection locked="0"/>
    </xf>
    <xf numFmtId="0" fontId="59" fillId="0" borderId="0" applyNumberFormat="0" applyFont="0" applyFill="0" applyBorder="0" applyAlignment="0" applyProtection="0">
      <alignment vertical="justify" textRotation="180"/>
    </xf>
    <xf numFmtId="0" fontId="63" fillId="0" borderId="0"/>
    <xf numFmtId="43" fontId="59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53" fillId="0" borderId="0"/>
    <xf numFmtId="1" fontId="52" fillId="0" borderId="0">
      <alignment horizontal="center" vertical="top"/>
    </xf>
    <xf numFmtId="0" fontId="2" fillId="46" borderId="0"/>
    <xf numFmtId="176" fontId="2" fillId="0" borderId="0">
      <alignment horizontal="center" vertical="top"/>
    </xf>
    <xf numFmtId="214" fontId="78" fillId="0" borderId="0"/>
    <xf numFmtId="215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18" fontId="79" fillId="0" borderId="0">
      <protection locked="0"/>
    </xf>
    <xf numFmtId="218" fontId="80" fillId="0" borderId="0">
      <protection locked="0"/>
    </xf>
    <xf numFmtId="218" fontId="80" fillId="0" borderId="0">
      <protection locked="0"/>
    </xf>
    <xf numFmtId="218" fontId="80" fillId="0" borderId="0">
      <protection locked="0"/>
    </xf>
    <xf numFmtId="218" fontId="80" fillId="0" borderId="0">
      <protection locked="0"/>
    </xf>
    <xf numFmtId="218" fontId="80" fillId="0" borderId="0">
      <protection locked="0"/>
    </xf>
    <xf numFmtId="218" fontId="80" fillId="0" borderId="0">
      <protection locked="0"/>
    </xf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200" fontId="5" fillId="0" borderId="0"/>
    <xf numFmtId="0" fontId="2" fillId="22" borderId="2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220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8" fillId="52" borderId="0" applyNumberFormat="0" applyBorder="0" applyAlignment="0" applyProtection="0"/>
    <xf numFmtId="0" fontId="18" fillId="50" borderId="0" applyNumberFormat="0" applyBorder="0" applyAlignment="0" applyProtection="0"/>
    <xf numFmtId="0" fontId="18" fillId="49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43" fontId="2" fillId="0" borderId="0" applyFont="0" applyFill="0" applyBorder="0" applyAlignment="0" applyProtection="0"/>
    <xf numFmtId="0" fontId="18" fillId="4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8" fillId="49" borderId="0" applyNumberFormat="0" applyBorder="0" applyAlignment="0" applyProtection="0"/>
    <xf numFmtId="0" fontId="18" fillId="52" borderId="0" applyNumberFormat="0" applyBorder="0" applyAlignment="0" applyProtection="0"/>
    <xf numFmtId="0" fontId="18" fillId="50" borderId="0" applyNumberFormat="0" applyBorder="0" applyAlignment="0" applyProtection="0"/>
    <xf numFmtId="20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8" fillId="51" borderId="0" applyNumberFormat="0" applyBorder="0" applyAlignment="0" applyProtection="0"/>
    <xf numFmtId="4" fontId="3" fillId="0" borderId="0" applyNumberFormat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165" fontId="2" fillId="0" borderId="0" applyFont="0" applyFill="0" applyBorder="0" applyAlignment="0" applyProtection="0"/>
    <xf numFmtId="0" fontId="4" fillId="0" borderId="0"/>
    <xf numFmtId="171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18" fillId="47" borderId="0" applyNumberFormat="0" applyBorder="0" applyAlignment="0" applyProtection="0"/>
    <xf numFmtId="40" fontId="4" fillId="0" borderId="0" applyFont="0" applyFill="0" applyBorder="0" applyAlignment="0" applyProtection="0"/>
    <xf numFmtId="0" fontId="18" fillId="48" borderId="0" applyNumberFormat="0" applyBorder="0" applyAlignment="0" applyProtection="0"/>
    <xf numFmtId="0" fontId="18" fillId="49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18" fillId="51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8" fillId="52" borderId="0" applyNumberFormat="0" applyBorder="0" applyAlignment="0" applyProtection="0"/>
    <xf numFmtId="0" fontId="18" fillId="47" borderId="0" applyNumberFormat="0" applyBorder="0" applyAlignment="0" applyProtection="0"/>
    <xf numFmtId="0" fontId="81" fillId="30" borderId="0" applyNumberFormat="0" applyBorder="0" applyAlignment="0" applyProtection="0"/>
    <xf numFmtId="0" fontId="82" fillId="53" borderId="12" applyNumberFormat="0" applyAlignment="0" applyProtection="0"/>
    <xf numFmtId="0" fontId="83" fillId="0" borderId="36" applyNumberFormat="0" applyFill="0" applyAlignment="0" applyProtection="0"/>
    <xf numFmtId="0" fontId="84" fillId="0" borderId="37" applyNumberFormat="0" applyFill="0" applyAlignment="0" applyProtection="0"/>
    <xf numFmtId="0" fontId="85" fillId="0" borderId="24" applyNumberFormat="0" applyFill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18" fillId="48" borderId="0" applyNumberFormat="0" applyBorder="0" applyAlignment="0" applyProtection="0"/>
    <xf numFmtId="0" fontId="87" fillId="53" borderId="16" applyNumberFormat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/>
    <xf numFmtId="0" fontId="18" fillId="49" borderId="0" applyNumberFormat="0" applyBorder="0" applyAlignment="0" applyProtection="0"/>
    <xf numFmtId="0" fontId="2" fillId="0" borderId="0"/>
    <xf numFmtId="0" fontId="18" fillId="51" borderId="0" applyNumberFormat="0" applyBorder="0" applyAlignment="0" applyProtection="0"/>
    <xf numFmtId="0" fontId="18" fillId="48" borderId="0" applyNumberFormat="0" applyBorder="0" applyAlignment="0" applyProtection="0"/>
    <xf numFmtId="0" fontId="2" fillId="0" borderId="0"/>
    <xf numFmtId="170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4" fillId="0" borderId="0"/>
    <xf numFmtId="0" fontId="89" fillId="0" borderId="0"/>
    <xf numFmtId="0" fontId="90" fillId="0" borderId="0"/>
    <xf numFmtId="0" fontId="5" fillId="0" borderId="0"/>
    <xf numFmtId="0" fontId="91" fillId="0" borderId="0"/>
  </cellStyleXfs>
  <cellXfs count="407">
    <xf numFmtId="0" fontId="0" fillId="0" borderId="0" xfId="0"/>
    <xf numFmtId="168" fontId="44" fillId="21" borderId="1" xfId="1" applyFont="1" applyFill="1" applyBorder="1" applyAlignment="1">
      <alignment horizontal="center" vertical="center" wrapText="1"/>
    </xf>
    <xf numFmtId="0" fontId="44" fillId="21" borderId="1" xfId="2" applyFont="1" applyFill="1" applyBorder="1" applyAlignment="1">
      <alignment horizontal="center" vertical="center" wrapText="1"/>
    </xf>
    <xf numFmtId="4" fontId="40" fillId="21" borderId="1" xfId="6" applyNumberFormat="1" applyFont="1" applyFill="1" applyBorder="1" applyAlignment="1">
      <alignment horizontal="center" vertical="center"/>
    </xf>
    <xf numFmtId="168" fontId="44" fillId="21" borderId="0" xfId="1" applyFont="1" applyFill="1" applyBorder="1" applyAlignment="1">
      <alignment horizontal="center" vertical="center" wrapText="1"/>
    </xf>
    <xf numFmtId="0" fontId="44" fillId="21" borderId="0" xfId="2" applyFont="1" applyFill="1" applyBorder="1" applyAlignment="1">
      <alignment horizontal="center" vertical="center" wrapText="1"/>
    </xf>
    <xf numFmtId="0" fontId="44" fillId="21" borderId="1" xfId="2" applyFont="1" applyFill="1" applyBorder="1" applyAlignment="1">
      <alignment horizontal="justify" vertical="center" wrapText="1"/>
    </xf>
    <xf numFmtId="4" fontId="39" fillId="21" borderId="0" xfId="6" applyNumberFormat="1" applyFont="1" applyFill="1" applyAlignment="1">
      <alignment vertical="center"/>
    </xf>
    <xf numFmtId="168" fontId="40" fillId="21" borderId="1" xfId="1" applyFont="1" applyFill="1" applyBorder="1" applyAlignment="1">
      <alignment horizontal="center" vertical="center"/>
    </xf>
    <xf numFmtId="168" fontId="40" fillId="21" borderId="0" xfId="1" applyFont="1" applyFill="1" applyBorder="1" applyAlignment="1">
      <alignment horizontal="center" vertical="center"/>
    </xf>
    <xf numFmtId="4" fontId="40" fillId="21" borderId="0" xfId="6" applyNumberFormat="1" applyFont="1" applyFill="1" applyBorder="1" applyAlignment="1">
      <alignment vertical="center"/>
    </xf>
    <xf numFmtId="168" fontId="40" fillId="21" borderId="0" xfId="1" applyFont="1" applyFill="1" applyBorder="1" applyAlignment="1">
      <alignment horizontal="center" vertical="center" wrapText="1"/>
    </xf>
    <xf numFmtId="4" fontId="40" fillId="21" borderId="0" xfId="6" applyNumberFormat="1" applyFont="1" applyFill="1" applyBorder="1" applyAlignment="1">
      <alignment horizontal="center" vertical="center"/>
    </xf>
    <xf numFmtId="0" fontId="44" fillId="21" borderId="0" xfId="2" applyFont="1" applyFill="1" applyBorder="1" applyAlignment="1">
      <alignment horizontal="justify" vertical="center" wrapText="1"/>
    </xf>
    <xf numFmtId="208" fontId="44" fillId="21" borderId="1" xfId="499" applyNumberFormat="1" applyFont="1" applyFill="1" applyBorder="1" applyAlignment="1">
      <alignment vertical="center" wrapText="1"/>
    </xf>
    <xf numFmtId="208" fontId="44" fillId="21" borderId="1" xfId="1" applyNumberFormat="1" applyFont="1" applyFill="1" applyBorder="1" applyAlignment="1">
      <alignment vertical="center" wrapText="1"/>
    </xf>
    <xf numFmtId="208" fontId="40" fillId="21" borderId="0" xfId="1" applyNumberFormat="1" applyFont="1" applyFill="1" applyBorder="1" applyAlignment="1">
      <alignment vertical="center"/>
    </xf>
    <xf numFmtId="208" fontId="44" fillId="21" borderId="0" xfId="1" applyNumberFormat="1" applyFont="1" applyFill="1" applyBorder="1" applyAlignment="1">
      <alignment vertical="center" wrapText="1"/>
    </xf>
    <xf numFmtId="208" fontId="40" fillId="21" borderId="1" xfId="6" applyNumberFormat="1" applyFont="1" applyFill="1" applyBorder="1" applyAlignment="1">
      <alignment vertical="center"/>
    </xf>
    <xf numFmtId="208" fontId="40" fillId="21" borderId="0" xfId="6" applyNumberFormat="1" applyFont="1" applyFill="1" applyBorder="1" applyAlignment="1">
      <alignment vertical="center"/>
    </xf>
    <xf numFmtId="208" fontId="41" fillId="21" borderId="0" xfId="59" applyNumberFormat="1" applyFont="1" applyFill="1" applyBorder="1" applyAlignment="1">
      <alignment horizontal="center" vertical="center"/>
    </xf>
    <xf numFmtId="168" fontId="44" fillId="21" borderId="1" xfId="1" applyFont="1" applyFill="1" applyBorder="1" applyAlignment="1">
      <alignment horizontal="center" wrapText="1"/>
    </xf>
    <xf numFmtId="0" fontId="44" fillId="21" borderId="1" xfId="2" applyFont="1" applyFill="1" applyBorder="1" applyAlignment="1">
      <alignment horizontal="center" wrapText="1"/>
    </xf>
    <xf numFmtId="208" fontId="44" fillId="21" borderId="1" xfId="1" applyNumberFormat="1" applyFont="1" applyFill="1" applyBorder="1" applyAlignment="1">
      <alignment wrapText="1"/>
    </xf>
    <xf numFmtId="168" fontId="40" fillId="21" borderId="1" xfId="1" applyFont="1" applyFill="1" applyBorder="1" applyAlignment="1">
      <alignment horizontal="center" vertical="top"/>
    </xf>
    <xf numFmtId="0" fontId="44" fillId="21" borderId="1" xfId="2" applyFont="1" applyFill="1" applyBorder="1" applyAlignment="1">
      <alignment horizontal="justify" vertical="top" wrapText="1"/>
    </xf>
    <xf numFmtId="208" fontId="44" fillId="21" borderId="1" xfId="499" applyNumberFormat="1" applyFont="1" applyFill="1" applyBorder="1" applyAlignment="1">
      <alignment wrapText="1"/>
    </xf>
    <xf numFmtId="4" fontId="39" fillId="21" borderId="9" xfId="6" applyNumberFormat="1" applyFont="1" applyFill="1" applyBorder="1" applyAlignment="1">
      <alignment vertical="center"/>
    </xf>
    <xf numFmtId="168" fontId="39" fillId="21" borderId="9" xfId="1" applyFont="1" applyFill="1" applyBorder="1" applyAlignment="1">
      <alignment horizontal="center" vertical="center"/>
    </xf>
    <xf numFmtId="208" fontId="39" fillId="21" borderId="9" xfId="6" applyNumberFormat="1" applyFont="1" applyFill="1" applyBorder="1" applyAlignment="1">
      <alignment vertical="center"/>
    </xf>
    <xf numFmtId="208" fontId="39" fillId="21" borderId="9" xfId="499" applyNumberFormat="1" applyFont="1" applyFill="1" applyBorder="1" applyAlignment="1">
      <alignment vertical="center"/>
    </xf>
    <xf numFmtId="0" fontId="42" fillId="21" borderId="0" xfId="2" applyFont="1" applyFill="1" applyAlignment="1">
      <alignment vertical="center"/>
    </xf>
    <xf numFmtId="4" fontId="39" fillId="21" borderId="0" xfId="6" applyNumberFormat="1" applyFont="1" applyFill="1" applyBorder="1" applyAlignment="1">
      <alignment vertical="center"/>
    </xf>
    <xf numFmtId="4" fontId="43" fillId="21" borderId="0" xfId="6" applyNumberFormat="1" applyFont="1" applyFill="1" applyBorder="1" applyAlignment="1">
      <alignment horizontal="center" vertical="center"/>
    </xf>
    <xf numFmtId="168" fontId="43" fillId="21" borderId="0" xfId="1" applyFont="1" applyFill="1" applyBorder="1" applyAlignment="1">
      <alignment horizontal="center" vertical="center"/>
    </xf>
    <xf numFmtId="208" fontId="43" fillId="21" borderId="0" xfId="6" applyNumberFormat="1" applyFont="1" applyFill="1" applyBorder="1" applyAlignment="1">
      <alignment horizontal="center" vertical="center"/>
    </xf>
    <xf numFmtId="208" fontId="43" fillId="21" borderId="0" xfId="499" applyNumberFormat="1" applyFont="1" applyFill="1" applyBorder="1" applyAlignment="1">
      <alignment horizontal="center" vertical="center"/>
    </xf>
    <xf numFmtId="208" fontId="39" fillId="21" borderId="0" xfId="6" applyNumberFormat="1" applyFont="1" applyFill="1" applyBorder="1" applyAlignment="1">
      <alignment vertical="center"/>
    </xf>
    <xf numFmtId="4" fontId="43" fillId="21" borderId="0" xfId="6" applyNumberFormat="1" applyFont="1" applyFill="1" applyBorder="1" applyAlignment="1">
      <alignment horizontal="left" vertical="center"/>
    </xf>
    <xf numFmtId="208" fontId="43" fillId="21" borderId="1" xfId="499" applyNumberFormat="1" applyFont="1" applyFill="1" applyBorder="1" applyAlignment="1">
      <alignment horizontal="right" vertical="center"/>
    </xf>
    <xf numFmtId="208" fontId="43" fillId="21" borderId="1" xfId="6" applyNumberFormat="1" applyFont="1" applyFill="1" applyBorder="1" applyAlignment="1">
      <alignment vertical="center"/>
    </xf>
    <xf numFmtId="208" fontId="40" fillId="21" borderId="0" xfId="499" applyNumberFormat="1" applyFont="1" applyFill="1" applyBorder="1" applyAlignment="1">
      <alignment vertical="center"/>
    </xf>
    <xf numFmtId="208" fontId="39" fillId="21" borderId="0" xfId="6" applyNumberFormat="1" applyFont="1" applyFill="1" applyAlignment="1">
      <alignment vertical="center"/>
    </xf>
    <xf numFmtId="208" fontId="44" fillId="21" borderId="0" xfId="499" applyNumberFormat="1" applyFont="1" applyFill="1" applyBorder="1" applyAlignment="1">
      <alignment vertical="center" wrapText="1"/>
    </xf>
    <xf numFmtId="208" fontId="39" fillId="21" borderId="0" xfId="499" applyNumberFormat="1" applyFont="1" applyFill="1" applyAlignment="1">
      <alignment vertical="center"/>
    </xf>
    <xf numFmtId="43" fontId="44" fillId="21" borderId="0" xfId="1" applyNumberFormat="1" applyFont="1" applyFill="1" applyBorder="1" applyAlignment="1">
      <alignment vertical="center" wrapText="1"/>
    </xf>
    <xf numFmtId="4" fontId="43" fillId="21" borderId="0" xfId="6" applyNumberFormat="1" applyFont="1" applyFill="1" applyBorder="1" applyAlignment="1">
      <alignment vertical="center"/>
    </xf>
    <xf numFmtId="4" fontId="40" fillId="21" borderId="1" xfId="6" applyNumberFormat="1" applyFont="1" applyFill="1" applyBorder="1" applyAlignment="1">
      <alignment vertical="center"/>
    </xf>
    <xf numFmtId="208" fontId="40" fillId="21" borderId="1" xfId="499" applyNumberFormat="1" applyFont="1" applyFill="1" applyBorder="1" applyAlignment="1">
      <alignment vertical="center"/>
    </xf>
    <xf numFmtId="4" fontId="40" fillId="21" borderId="0" xfId="6" applyNumberFormat="1" applyFont="1" applyFill="1" applyAlignment="1">
      <alignment vertical="center"/>
    </xf>
    <xf numFmtId="208" fontId="40" fillId="21" borderId="0" xfId="499" applyNumberFormat="1" applyFont="1" applyFill="1" applyAlignment="1">
      <alignment vertical="center"/>
    </xf>
    <xf numFmtId="176" fontId="40" fillId="21" borderId="7" xfId="6" applyNumberFormat="1" applyFont="1" applyFill="1" applyBorder="1" applyAlignment="1">
      <alignment horizontal="right" vertical="top"/>
    </xf>
    <xf numFmtId="176" fontId="40" fillId="21" borderId="8" xfId="6" applyNumberFormat="1" applyFont="1" applyFill="1" applyBorder="1" applyAlignment="1">
      <alignment horizontal="right" vertical="top"/>
    </xf>
    <xf numFmtId="176" fontId="40" fillId="21" borderId="0" xfId="6" applyNumberFormat="1" applyFont="1" applyFill="1" applyAlignment="1">
      <alignment horizontal="right" vertical="top"/>
    </xf>
    <xf numFmtId="0" fontId="44" fillId="21" borderId="0" xfId="0" applyFont="1" applyFill="1" applyAlignment="1">
      <alignment vertical="center"/>
    </xf>
    <xf numFmtId="208" fontId="44" fillId="21" borderId="0" xfId="0" applyNumberFormat="1" applyFont="1" applyFill="1" applyAlignment="1">
      <alignment vertical="center"/>
    </xf>
    <xf numFmtId="208" fontId="44" fillId="21" borderId="0" xfId="499" applyNumberFormat="1" applyFont="1" applyFill="1" applyAlignment="1">
      <alignment vertical="center"/>
    </xf>
    <xf numFmtId="4" fontId="40" fillId="21" borderId="0" xfId="6" applyNumberFormat="1" applyFont="1" applyFill="1" applyAlignment="1">
      <alignment horizontal="center" vertical="center"/>
    </xf>
    <xf numFmtId="168" fontId="44" fillId="21" borderId="0" xfId="1" applyFont="1" applyFill="1" applyAlignment="1">
      <alignment vertical="center"/>
    </xf>
    <xf numFmtId="168" fontId="40" fillId="21" borderId="0" xfId="1" applyFont="1" applyFill="1" applyAlignment="1">
      <alignment vertical="center"/>
    </xf>
    <xf numFmtId="208" fontId="40" fillId="21" borderId="0" xfId="1" applyNumberFormat="1" applyFont="1" applyFill="1" applyAlignment="1">
      <alignment vertical="center"/>
    </xf>
    <xf numFmtId="4" fontId="48" fillId="21" borderId="0" xfId="6" applyNumberFormat="1" applyFont="1" applyFill="1" applyBorder="1" applyAlignment="1">
      <alignment vertical="center"/>
    </xf>
    <xf numFmtId="4" fontId="45" fillId="21" borderId="0" xfId="381" applyNumberFormat="1" applyFont="1" applyFill="1" applyAlignment="1">
      <alignment horizontal="center" vertical="center"/>
    </xf>
    <xf numFmtId="4" fontId="45" fillId="21" borderId="0" xfId="381" applyNumberFormat="1" applyFont="1" applyFill="1" applyAlignment="1">
      <alignment vertical="center"/>
    </xf>
    <xf numFmtId="4" fontId="44" fillId="21" borderId="0" xfId="381" applyNumberFormat="1" applyFont="1" applyFill="1" applyAlignment="1">
      <alignment vertical="center"/>
    </xf>
    <xf numFmtId="208" fontId="45" fillId="21" borderId="0" xfId="381" applyNumberFormat="1" applyFont="1" applyFill="1" applyAlignment="1">
      <alignment vertical="center"/>
    </xf>
    <xf numFmtId="208" fontId="45" fillId="21" borderId="0" xfId="499" applyNumberFormat="1" applyFont="1" applyFill="1" applyAlignment="1">
      <alignment vertical="center"/>
    </xf>
    <xf numFmtId="208" fontId="40" fillId="21" borderId="0" xfId="381" applyNumberFormat="1" applyFont="1" applyFill="1" applyAlignment="1">
      <alignment vertical="center"/>
    </xf>
    <xf numFmtId="4" fontId="40" fillId="21" borderId="0" xfId="381" applyNumberFormat="1" applyFont="1" applyFill="1" applyAlignment="1">
      <alignment horizontal="center" vertical="center"/>
    </xf>
    <xf numFmtId="166" fontId="44" fillId="21" borderId="0" xfId="46" applyNumberFormat="1" applyFont="1" applyFill="1" applyBorder="1" applyAlignment="1">
      <alignment horizontal="center" vertical="center" wrapText="1"/>
    </xf>
    <xf numFmtId="0" fontId="41" fillId="21" borderId="0" xfId="46" applyFont="1" applyFill="1" applyBorder="1" applyAlignment="1">
      <alignment horizontal="center" vertical="center"/>
    </xf>
    <xf numFmtId="0" fontId="44" fillId="21" borderId="0" xfId="381" applyFont="1" applyFill="1" applyBorder="1" applyAlignment="1">
      <alignment horizontal="center" vertical="center" wrapText="1"/>
    </xf>
    <xf numFmtId="0" fontId="41" fillId="21" borderId="0" xfId="381" applyFont="1" applyFill="1" applyBorder="1" applyAlignment="1">
      <alignment horizontal="center" vertical="center" wrapText="1"/>
    </xf>
    <xf numFmtId="208" fontId="41" fillId="21" borderId="0" xfId="499" applyNumberFormat="1" applyFont="1" applyFill="1" applyBorder="1" applyAlignment="1">
      <alignment horizontal="center" vertical="center"/>
    </xf>
    <xf numFmtId="208" fontId="41" fillId="21" borderId="0" xfId="46" applyNumberFormat="1" applyFont="1" applyFill="1" applyBorder="1" applyAlignment="1">
      <alignment horizontal="center" vertical="center"/>
    </xf>
    <xf numFmtId="168" fontId="39" fillId="21" borderId="0" xfId="1" applyFont="1" applyFill="1" applyAlignment="1">
      <alignment horizontal="center" vertical="center"/>
    </xf>
    <xf numFmtId="166" fontId="41" fillId="21" borderId="0" xfId="6" applyNumberFormat="1" applyFont="1" applyFill="1" applyBorder="1" applyAlignment="1">
      <alignment horizontal="center" vertical="center" wrapText="1"/>
    </xf>
    <xf numFmtId="0" fontId="42" fillId="21" borderId="0" xfId="6" applyFont="1" applyFill="1" applyAlignment="1">
      <alignment horizontal="center" vertical="center" wrapText="1"/>
    </xf>
    <xf numFmtId="168" fontId="41" fillId="43" borderId="1" xfId="501" applyFont="1" applyFill="1" applyBorder="1" applyAlignment="1">
      <alignment horizontal="center" vertical="center"/>
    </xf>
    <xf numFmtId="4" fontId="41" fillId="43" borderId="1" xfId="500" applyNumberFormat="1" applyFont="1" applyFill="1" applyBorder="1" applyAlignment="1">
      <alignment horizontal="center" vertical="center"/>
    </xf>
    <xf numFmtId="208" fontId="41" fillId="43" borderId="1" xfId="500" applyNumberFormat="1" applyFont="1" applyFill="1" applyBorder="1" applyAlignment="1">
      <alignment horizontal="center" vertical="center"/>
    </xf>
    <xf numFmtId="208" fontId="41" fillId="43" borderId="1" xfId="502" applyNumberFormat="1" applyFont="1" applyFill="1" applyBorder="1" applyAlignment="1">
      <alignment horizontal="center" vertical="center"/>
    </xf>
    <xf numFmtId="4" fontId="49" fillId="0" borderId="0" xfId="500" applyNumberFormat="1" applyFont="1" applyAlignment="1">
      <alignment vertical="center"/>
    </xf>
    <xf numFmtId="168" fontId="50" fillId="42" borderId="1" xfId="501" applyFont="1" applyFill="1" applyBorder="1" applyAlignment="1">
      <alignment horizontal="center" vertical="center"/>
    </xf>
    <xf numFmtId="208" fontId="46" fillId="0" borderId="0" xfId="500" applyNumberFormat="1" applyFont="1" applyBorder="1" applyAlignment="1">
      <alignment vertical="center"/>
    </xf>
    <xf numFmtId="208" fontId="50" fillId="0" borderId="1" xfId="500" applyNumberFormat="1" applyFont="1" applyFill="1" applyBorder="1" applyAlignment="1">
      <alignment vertical="center"/>
    </xf>
    <xf numFmtId="43" fontId="44" fillId="0" borderId="0" xfId="501" applyNumberFormat="1" applyFont="1" applyFill="1" applyBorder="1" applyAlignment="1">
      <alignment vertical="center" wrapText="1"/>
    </xf>
    <xf numFmtId="43" fontId="44" fillId="0" borderId="0" xfId="501" applyNumberFormat="1" applyFont="1" applyBorder="1" applyAlignment="1">
      <alignment vertical="center" wrapText="1"/>
    </xf>
    <xf numFmtId="4" fontId="41" fillId="0" borderId="0" xfId="500" applyNumberFormat="1" applyFont="1" applyFill="1" applyBorder="1" applyAlignment="1">
      <alignment vertical="center"/>
    </xf>
    <xf numFmtId="4" fontId="49" fillId="0" borderId="0" xfId="500" applyNumberFormat="1" applyFont="1" applyBorder="1" applyAlignment="1">
      <alignment vertical="center"/>
    </xf>
    <xf numFmtId="208" fontId="50" fillId="42" borderId="1" xfId="500" applyNumberFormat="1" applyFont="1" applyFill="1" applyBorder="1" applyAlignment="1">
      <alignment vertical="center"/>
    </xf>
    <xf numFmtId="0" fontId="42" fillId="0" borderId="0" xfId="500" applyFont="1" applyBorder="1" applyAlignment="1">
      <alignment vertical="center"/>
    </xf>
    <xf numFmtId="0" fontId="42" fillId="0" borderId="0" xfId="500" applyFont="1" applyAlignment="1">
      <alignment vertical="center"/>
    </xf>
    <xf numFmtId="0" fontId="46" fillId="0" borderId="0" xfId="500" applyFont="1" applyBorder="1" applyAlignment="1">
      <alignment vertical="center"/>
    </xf>
    <xf numFmtId="0" fontId="46" fillId="0" borderId="0" xfId="500" applyFont="1" applyAlignment="1">
      <alignment vertical="center"/>
    </xf>
    <xf numFmtId="168" fontId="46" fillId="0" borderId="0" xfId="501" applyFont="1" applyAlignment="1">
      <alignment horizontal="center" vertical="center"/>
    </xf>
    <xf numFmtId="4" fontId="50" fillId="0" borderId="0" xfId="500" applyNumberFormat="1" applyFont="1" applyAlignment="1">
      <alignment vertical="center"/>
    </xf>
    <xf numFmtId="168" fontId="50" fillId="0" borderId="0" xfId="501" applyFont="1" applyAlignment="1">
      <alignment horizontal="center" vertical="center"/>
    </xf>
    <xf numFmtId="208" fontId="50" fillId="0" borderId="0" xfId="500" applyNumberFormat="1" applyFont="1" applyAlignment="1">
      <alignment vertical="center"/>
    </xf>
    <xf numFmtId="208" fontId="50" fillId="0" borderId="0" xfId="502" applyNumberFormat="1" applyFont="1" applyAlignment="1">
      <alignment vertical="center"/>
    </xf>
    <xf numFmtId="0" fontId="56" fillId="0" borderId="0" xfId="0" applyFont="1" applyFill="1"/>
    <xf numFmtId="168" fontId="40" fillId="21" borderId="0" xfId="1" applyFont="1" applyFill="1" applyBorder="1" applyAlignment="1">
      <alignment horizontal="center" vertical="top"/>
    </xf>
    <xf numFmtId="208" fontId="43" fillId="21" borderId="7" xfId="6" applyNumberFormat="1" applyFont="1" applyFill="1" applyBorder="1" applyAlignment="1">
      <alignment vertical="center"/>
    </xf>
    <xf numFmtId="208" fontId="43" fillId="21" borderId="29" xfId="499" applyNumberFormat="1" applyFont="1" applyFill="1" applyBorder="1" applyAlignment="1">
      <alignment horizontal="right" vertical="center"/>
    </xf>
    <xf numFmtId="208" fontId="44" fillId="21" borderId="17" xfId="499" applyNumberFormat="1" applyFont="1" applyFill="1" applyBorder="1" applyAlignment="1">
      <alignment wrapText="1"/>
    </xf>
    <xf numFmtId="168" fontId="40" fillId="21" borderId="9" xfId="1" applyFont="1" applyFill="1" applyBorder="1" applyAlignment="1">
      <alignment horizontal="center" vertical="top"/>
    </xf>
    <xf numFmtId="0" fontId="44" fillId="21" borderId="9" xfId="2" applyFont="1" applyFill="1" applyBorder="1" applyAlignment="1">
      <alignment horizontal="justify" vertical="top" wrapText="1"/>
    </xf>
    <xf numFmtId="168" fontId="44" fillId="21" borderId="9" xfId="1" applyFont="1" applyFill="1" applyBorder="1" applyAlignment="1">
      <alignment horizontal="center" wrapText="1"/>
    </xf>
    <xf numFmtId="0" fontId="44" fillId="21" borderId="9" xfId="2" applyFont="1" applyFill="1" applyBorder="1" applyAlignment="1">
      <alignment horizontal="center" wrapText="1"/>
    </xf>
    <xf numFmtId="208" fontId="44" fillId="21" borderId="9" xfId="1" applyNumberFormat="1" applyFont="1" applyFill="1" applyBorder="1" applyAlignment="1">
      <alignment wrapText="1"/>
    </xf>
    <xf numFmtId="168" fontId="40" fillId="21" borderId="3" xfId="1" applyFont="1" applyFill="1" applyBorder="1" applyAlignment="1">
      <alignment horizontal="center" vertical="top"/>
    </xf>
    <xf numFmtId="0" fontId="44" fillId="21" borderId="3" xfId="2" applyFont="1" applyFill="1" applyBorder="1" applyAlignment="1">
      <alignment horizontal="justify" vertical="top" wrapText="1"/>
    </xf>
    <xf numFmtId="168" fontId="44" fillId="21" borderId="3" xfId="1" applyFont="1" applyFill="1" applyBorder="1" applyAlignment="1">
      <alignment horizontal="center" wrapText="1"/>
    </xf>
    <xf numFmtId="0" fontId="44" fillId="21" borderId="3" xfId="2" applyFont="1" applyFill="1" applyBorder="1" applyAlignment="1">
      <alignment horizontal="center" wrapText="1"/>
    </xf>
    <xf numFmtId="208" fontId="44" fillId="21" borderId="4" xfId="1" applyNumberFormat="1" applyFont="1" applyFill="1" applyBorder="1" applyAlignment="1">
      <alignment wrapText="1"/>
    </xf>
    <xf numFmtId="0" fontId="44" fillId="21" borderId="9" xfId="0" applyFont="1" applyFill="1" applyBorder="1" applyAlignment="1">
      <alignment vertical="center"/>
    </xf>
    <xf numFmtId="0" fontId="44" fillId="21" borderId="10" xfId="0" applyFont="1" applyFill="1" applyBorder="1" applyAlignment="1">
      <alignment vertical="center"/>
    </xf>
    <xf numFmtId="0" fontId="44" fillId="21" borderId="0" xfId="0" applyFont="1" applyFill="1" applyBorder="1" applyAlignment="1">
      <alignment vertical="center"/>
    </xf>
    <xf numFmtId="0" fontId="44" fillId="21" borderId="2" xfId="0" applyFont="1" applyFill="1" applyBorder="1" applyAlignment="1">
      <alignment vertical="center"/>
    </xf>
    <xf numFmtId="4" fontId="40" fillId="21" borderId="1" xfId="6" applyNumberFormat="1" applyFont="1" applyFill="1" applyBorder="1" applyAlignment="1">
      <alignment vertical="center" wrapText="1"/>
    </xf>
    <xf numFmtId="208" fontId="40" fillId="21" borderId="1" xfId="6" applyNumberFormat="1" applyFont="1" applyFill="1" applyBorder="1" applyAlignment="1"/>
    <xf numFmtId="0" fontId="50" fillId="42" borderId="11" xfId="64" applyFont="1" applyFill="1" applyBorder="1" applyAlignment="1">
      <alignment vertical="top" wrapText="1"/>
    </xf>
    <xf numFmtId="0" fontId="50" fillId="42" borderId="17" xfId="64" applyFont="1" applyFill="1" applyBorder="1" applyAlignment="1">
      <alignment vertical="top" wrapText="1"/>
    </xf>
    <xf numFmtId="0" fontId="50" fillId="42" borderId="5" xfId="64" applyFont="1" applyFill="1" applyBorder="1" applyAlignment="1">
      <alignment vertical="top" wrapText="1"/>
    </xf>
    <xf numFmtId="208" fontId="50" fillId="42" borderId="5" xfId="64" applyNumberFormat="1" applyFont="1" applyFill="1" applyBorder="1" applyAlignment="1">
      <alignment vertical="top" wrapText="1"/>
    </xf>
    <xf numFmtId="168" fontId="47" fillId="21" borderId="6" xfId="1" applyFont="1" applyFill="1" applyBorder="1" applyAlignment="1">
      <alignment vertical="center"/>
    </xf>
    <xf numFmtId="168" fontId="47" fillId="21" borderId="3" xfId="1" applyFont="1" applyFill="1" applyBorder="1" applyAlignment="1">
      <alignment vertical="center"/>
    </xf>
    <xf numFmtId="168" fontId="47" fillId="21" borderId="4" xfId="1" applyFont="1" applyFill="1" applyBorder="1" applyAlignment="1">
      <alignment vertical="center"/>
    </xf>
    <xf numFmtId="168" fontId="47" fillId="21" borderId="7" xfId="1" applyFont="1" applyFill="1" applyBorder="1" applyAlignment="1">
      <alignment vertical="center"/>
    </xf>
    <xf numFmtId="168" fontId="47" fillId="21" borderId="0" xfId="1" applyFont="1" applyFill="1" applyBorder="1" applyAlignment="1">
      <alignment vertical="center"/>
    </xf>
    <xf numFmtId="168" fontId="47" fillId="21" borderId="2" xfId="1" applyFont="1" applyFill="1" applyBorder="1" applyAlignment="1">
      <alignment vertical="center"/>
    </xf>
    <xf numFmtId="168" fontId="47" fillId="21" borderId="8" xfId="1" applyFont="1" applyFill="1" applyBorder="1" applyAlignment="1">
      <alignment vertical="center"/>
    </xf>
    <xf numFmtId="168" fontId="47" fillId="21" borderId="9" xfId="1" applyFont="1" applyFill="1" applyBorder="1" applyAlignment="1">
      <alignment vertical="center"/>
    </xf>
    <xf numFmtId="168" fontId="47" fillId="21" borderId="10" xfId="1" applyFont="1" applyFill="1" applyBorder="1" applyAlignment="1">
      <alignment vertical="center"/>
    </xf>
    <xf numFmtId="168" fontId="50" fillId="43" borderId="11" xfId="501" applyFont="1" applyFill="1" applyBorder="1" applyAlignment="1">
      <alignment vertical="center"/>
    </xf>
    <xf numFmtId="168" fontId="50" fillId="43" borderId="17" xfId="501" applyFont="1" applyFill="1" applyBorder="1" applyAlignment="1">
      <alignment vertical="center"/>
    </xf>
    <xf numFmtId="168" fontId="50" fillId="43" borderId="5" xfId="501" applyFont="1" applyFill="1" applyBorder="1" applyAlignment="1">
      <alignment vertical="center"/>
    </xf>
    <xf numFmtId="4" fontId="50" fillId="42" borderId="11" xfId="500" quotePrefix="1" applyNumberFormat="1" applyFont="1" applyFill="1" applyBorder="1" applyAlignment="1" applyProtection="1">
      <alignment vertical="center"/>
    </xf>
    <xf numFmtId="4" fontId="50" fillId="42" borderId="17" xfId="500" quotePrefix="1" applyNumberFormat="1" applyFont="1" applyFill="1" applyBorder="1" applyAlignment="1" applyProtection="1">
      <alignment vertical="center"/>
    </xf>
    <xf numFmtId="4" fontId="50" fillId="42" borderId="5" xfId="500" quotePrefix="1" applyNumberFormat="1" applyFont="1" applyFill="1" applyBorder="1" applyAlignment="1" applyProtection="1">
      <alignment vertical="center"/>
    </xf>
    <xf numFmtId="4" fontId="50" fillId="42" borderId="11" xfId="500" applyNumberFormat="1" applyFont="1" applyFill="1" applyBorder="1" applyAlignment="1">
      <alignment vertical="center"/>
    </xf>
    <xf numFmtId="4" fontId="50" fillId="42" borderId="17" xfId="500" applyNumberFormat="1" applyFont="1" applyFill="1" applyBorder="1" applyAlignment="1">
      <alignment vertical="center"/>
    </xf>
    <xf numFmtId="4" fontId="50" fillId="42" borderId="5" xfId="500" applyNumberFormat="1" applyFont="1" applyFill="1" applyBorder="1" applyAlignment="1">
      <alignment vertical="center"/>
    </xf>
    <xf numFmtId="175" fontId="46" fillId="0" borderId="17" xfId="500" quotePrefix="1" applyNumberFormat="1" applyFont="1" applyBorder="1" applyAlignment="1" applyProtection="1">
      <alignment vertical="center"/>
    </xf>
    <xf numFmtId="4" fontId="40" fillId="21" borderId="4" xfId="6" applyNumberFormat="1" applyFont="1" applyFill="1" applyBorder="1" applyAlignment="1">
      <alignment vertical="center" wrapText="1"/>
    </xf>
    <xf numFmtId="165" fontId="44" fillId="21" borderId="0" xfId="46" applyNumberFormat="1" applyFont="1" applyFill="1" applyBorder="1" applyAlignment="1">
      <alignment vertical="center"/>
    </xf>
    <xf numFmtId="165" fontId="41" fillId="21" borderId="0" xfId="46" applyNumberFormat="1" applyFont="1" applyFill="1" applyBorder="1" applyAlignment="1">
      <alignment vertical="center"/>
    </xf>
    <xf numFmtId="0" fontId="44" fillId="21" borderId="0" xfId="46" applyFont="1" applyFill="1" applyBorder="1" applyAlignment="1">
      <alignment vertical="center"/>
    </xf>
    <xf numFmtId="0" fontId="59" fillId="0" borderId="0" xfId="513" applyAlignment="1">
      <alignment vertical="top"/>
    </xf>
    <xf numFmtId="0" fontId="59" fillId="21" borderId="0" xfId="513" applyFill="1" applyAlignment="1">
      <alignment vertical="top"/>
    </xf>
    <xf numFmtId="0" fontId="64" fillId="44" borderId="27" xfId="514" applyFont="1" applyFill="1" applyBorder="1" applyAlignment="1">
      <alignment horizontal="center" vertical="center"/>
    </xf>
    <xf numFmtId="0" fontId="65" fillId="0" borderId="7" xfId="513" applyFont="1" applyBorder="1" applyAlignment="1">
      <alignment vertical="center"/>
    </xf>
    <xf numFmtId="0" fontId="65" fillId="0" borderId="0" xfId="513" applyFont="1" applyBorder="1" applyAlignment="1">
      <alignment wrapText="1"/>
    </xf>
    <xf numFmtId="4" fontId="65" fillId="0" borderId="0" xfId="513" applyNumberFormat="1" applyFont="1" applyBorder="1" applyAlignment="1">
      <alignment vertical="center"/>
    </xf>
    <xf numFmtId="0" fontId="65" fillId="0" borderId="0" xfId="513" applyFont="1" applyBorder="1" applyAlignment="1">
      <alignment horizontal="center" vertical="center"/>
    </xf>
    <xf numFmtId="4" fontId="66" fillId="0" borderId="2" xfId="513" applyNumberFormat="1" applyFont="1" applyBorder="1" applyAlignment="1">
      <alignment vertical="center"/>
    </xf>
    <xf numFmtId="2" fontId="64" fillId="45" borderId="35" xfId="513" applyNumberFormat="1" applyFont="1" applyFill="1" applyBorder="1" applyAlignment="1"/>
    <xf numFmtId="0" fontId="64" fillId="45" borderId="30" xfId="513" applyFont="1" applyFill="1" applyBorder="1" applyAlignment="1"/>
    <xf numFmtId="0" fontId="67" fillId="45" borderId="30" xfId="513" applyFont="1" applyFill="1" applyBorder="1" applyAlignment="1">
      <alignment vertical="center"/>
    </xf>
    <xf numFmtId="4" fontId="67" fillId="45" borderId="30" xfId="513" applyNumberFormat="1" applyFont="1" applyFill="1" applyBorder="1" applyAlignment="1">
      <alignment vertical="center"/>
    </xf>
    <xf numFmtId="4" fontId="64" fillId="45" borderId="32" xfId="513" applyNumberFormat="1" applyFont="1" applyFill="1" applyBorder="1" applyAlignment="1">
      <alignment vertical="top"/>
    </xf>
    <xf numFmtId="0" fontId="65" fillId="0" borderId="0" xfId="513" applyFont="1" applyBorder="1" applyAlignment="1">
      <alignment vertical="center" wrapText="1"/>
    </xf>
    <xf numFmtId="4" fontId="65" fillId="0" borderId="0" xfId="513" applyNumberFormat="1" applyFont="1" applyBorder="1" applyAlignment="1">
      <alignment horizontal="center" vertical="center"/>
    </xf>
    <xf numFmtId="4" fontId="65" fillId="0" borderId="0" xfId="513" applyNumberFormat="1" applyFont="1" applyFill="1" applyBorder="1" applyAlignment="1">
      <alignment horizontal="right" vertical="center"/>
    </xf>
    <xf numFmtId="0" fontId="67" fillId="45" borderId="30" xfId="513" applyFont="1" applyFill="1" applyBorder="1" applyAlignment="1">
      <alignment horizontal="center" vertical="center"/>
    </xf>
    <xf numFmtId="4" fontId="67" fillId="45" borderId="30" xfId="513" applyNumberFormat="1" applyFont="1" applyFill="1" applyBorder="1" applyAlignment="1">
      <alignment horizontal="right" vertical="center"/>
    </xf>
    <xf numFmtId="0" fontId="68" fillId="0" borderId="0" xfId="513" applyFont="1" applyBorder="1" applyAlignment="1"/>
    <xf numFmtId="4" fontId="69" fillId="0" borderId="0" xfId="513" applyNumberFormat="1" applyFont="1" applyBorder="1" applyAlignment="1">
      <alignment horizontal="center" vertical="center"/>
    </xf>
    <xf numFmtId="0" fontId="69" fillId="0" borderId="0" xfId="513" applyFont="1" applyBorder="1" applyAlignment="1">
      <alignment horizontal="center" vertical="center"/>
    </xf>
    <xf numFmtId="4" fontId="69" fillId="0" borderId="0" xfId="513" applyNumberFormat="1" applyFont="1" applyFill="1" applyBorder="1" applyAlignment="1">
      <alignment horizontal="right" vertical="center"/>
    </xf>
    <xf numFmtId="4" fontId="69" fillId="0" borderId="0" xfId="513" applyNumberFormat="1" applyFont="1" applyBorder="1" applyAlignment="1">
      <alignment vertical="center"/>
    </xf>
    <xf numFmtId="0" fontId="70" fillId="0" borderId="2" xfId="513" applyFont="1" applyBorder="1" applyAlignment="1">
      <alignment vertical="top"/>
    </xf>
    <xf numFmtId="0" fontId="68" fillId="0" borderId="0" xfId="513" applyFont="1" applyBorder="1" applyAlignment="1">
      <alignment wrapText="1"/>
    </xf>
    <xf numFmtId="0" fontId="68" fillId="0" borderId="0" xfId="513" applyFont="1" applyFill="1" applyBorder="1" applyAlignment="1">
      <alignment wrapText="1"/>
    </xf>
    <xf numFmtId="0" fontId="68" fillId="0" borderId="0" xfId="513" applyFont="1" applyBorder="1" applyAlignment="1">
      <alignment horizontal="center"/>
    </xf>
    <xf numFmtId="2" fontId="64" fillId="45" borderId="28" xfId="513" applyNumberFormat="1" applyFont="1" applyFill="1" applyBorder="1" applyAlignment="1"/>
    <xf numFmtId="4" fontId="64" fillId="45" borderId="31" xfId="513" applyNumberFormat="1" applyFont="1" applyFill="1" applyBorder="1" applyAlignment="1">
      <alignment vertical="top"/>
    </xf>
    <xf numFmtId="0" fontId="69" fillId="0" borderId="7" xfId="513" applyFont="1" applyBorder="1" applyAlignment="1">
      <alignment vertical="center"/>
    </xf>
    <xf numFmtId="43" fontId="68" fillId="0" borderId="0" xfId="515" applyFont="1" applyBorder="1" applyAlignment="1"/>
    <xf numFmtId="0" fontId="68" fillId="0" borderId="2" xfId="513" applyFont="1" applyBorder="1" applyAlignment="1">
      <alignment vertical="top"/>
    </xf>
    <xf numFmtId="43" fontId="68" fillId="0" borderId="0" xfId="515" applyFont="1" applyFill="1" applyBorder="1" applyAlignment="1"/>
    <xf numFmtId="0" fontId="70" fillId="0" borderId="7" xfId="513" applyFont="1" applyBorder="1" applyAlignment="1"/>
    <xf numFmtId="0" fontId="70" fillId="0" borderId="0" xfId="513" applyFont="1" applyBorder="1" applyAlignment="1"/>
    <xf numFmtId="4" fontId="70" fillId="0" borderId="0" xfId="513" applyNumberFormat="1" applyFont="1" applyBorder="1" applyAlignment="1">
      <alignment horizontal="right"/>
    </xf>
    <xf numFmtId="2" fontId="71" fillId="45" borderId="35" xfId="513" applyNumberFormat="1" applyFont="1" applyFill="1" applyBorder="1" applyAlignment="1"/>
    <xf numFmtId="0" fontId="71" fillId="45" borderId="30" xfId="513" applyFont="1" applyFill="1" applyBorder="1" applyAlignment="1"/>
    <xf numFmtId="0" fontId="72" fillId="45" borderId="30" xfId="513" applyFont="1" applyFill="1" applyBorder="1" applyAlignment="1">
      <alignment vertical="center"/>
    </xf>
    <xf numFmtId="4" fontId="72" fillId="45" borderId="30" xfId="513" applyNumberFormat="1" applyFont="1" applyFill="1" applyBorder="1" applyAlignment="1">
      <alignment vertical="center"/>
    </xf>
    <xf numFmtId="0" fontId="72" fillId="45" borderId="30" xfId="513" applyFont="1" applyFill="1" applyBorder="1" applyAlignment="1">
      <alignment horizontal="right" vertical="center"/>
    </xf>
    <xf numFmtId="4" fontId="71" fillId="45" borderId="32" xfId="513" applyNumberFormat="1" applyFont="1" applyFill="1" applyBorder="1" applyAlignment="1">
      <alignment vertical="top"/>
    </xf>
    <xf numFmtId="4" fontId="59" fillId="0" borderId="0" xfId="513" applyNumberFormat="1" applyAlignment="1">
      <alignment vertical="top"/>
    </xf>
    <xf numFmtId="2" fontId="66" fillId="0" borderId="7" xfId="513" applyNumberFormat="1" applyFont="1" applyBorder="1" applyAlignment="1"/>
    <xf numFmtId="0" fontId="66" fillId="0" borderId="0" xfId="513" applyFont="1" applyBorder="1" applyAlignment="1"/>
    <xf numFmtId="4" fontId="65" fillId="0" borderId="0" xfId="513" applyNumberFormat="1" applyFont="1" applyBorder="1" applyAlignment="1">
      <alignment horizontal="right"/>
    </xf>
    <xf numFmtId="0" fontId="70" fillId="0" borderId="0" xfId="513" applyFont="1" applyBorder="1" applyAlignment="1">
      <alignment horizontal="right"/>
    </xf>
    <xf numFmtId="0" fontId="70" fillId="0" borderId="0" xfId="513" applyFont="1" applyBorder="1" applyAlignment="1">
      <alignment vertical="top"/>
    </xf>
    <xf numFmtId="10" fontId="65" fillId="0" borderId="0" xfId="513" applyNumberFormat="1" applyFont="1" applyBorder="1" applyAlignment="1">
      <alignment horizontal="center" vertical="center"/>
    </xf>
    <xf numFmtId="4" fontId="65" fillId="0" borderId="0" xfId="513" applyNumberFormat="1" applyFont="1" applyBorder="1" applyAlignment="1">
      <alignment horizontal="right" vertical="center"/>
    </xf>
    <xf numFmtId="4" fontId="65" fillId="0" borderId="2" xfId="513" applyNumberFormat="1" applyFont="1" applyBorder="1" applyAlignment="1"/>
    <xf numFmtId="0" fontId="73" fillId="0" borderId="0" xfId="513" applyFont="1" applyBorder="1" applyAlignment="1"/>
    <xf numFmtId="0" fontId="73" fillId="0" borderId="0" xfId="513" applyFont="1" applyBorder="1" applyAlignment="1">
      <alignment vertical="top"/>
    </xf>
    <xf numFmtId="10" fontId="73" fillId="0" borderId="0" xfId="513" applyNumberFormat="1" applyFont="1" applyBorder="1" applyAlignment="1">
      <alignment horizontal="center" vertical="center"/>
    </xf>
    <xf numFmtId="4" fontId="65" fillId="0" borderId="0" xfId="513" applyNumberFormat="1" applyFont="1" applyBorder="1" applyAlignment="1"/>
    <xf numFmtId="0" fontId="59" fillId="0" borderId="0" xfId="513" quotePrefix="1" applyAlignment="1">
      <alignment vertical="top"/>
    </xf>
    <xf numFmtId="10" fontId="71" fillId="45" borderId="30" xfId="513" applyNumberFormat="1" applyFont="1" applyFill="1" applyBorder="1" applyAlignment="1">
      <alignment vertical="center"/>
    </xf>
    <xf numFmtId="0" fontId="74" fillId="0" borderId="7" xfId="513" applyFont="1" applyBorder="1" applyAlignment="1"/>
    <xf numFmtId="0" fontId="74" fillId="0" borderId="0" xfId="513" applyFont="1" applyBorder="1" applyAlignment="1"/>
    <xf numFmtId="0" fontId="74" fillId="0" borderId="0" xfId="513" applyFont="1" applyBorder="1" applyAlignment="1">
      <alignment horizontal="right"/>
    </xf>
    <xf numFmtId="0" fontId="74" fillId="0" borderId="2" xfId="513" applyFont="1" applyBorder="1" applyAlignment="1">
      <alignment vertical="top"/>
    </xf>
    <xf numFmtId="2" fontId="71" fillId="45" borderId="28" xfId="513" applyNumberFormat="1" applyFont="1" applyFill="1" applyBorder="1" applyAlignment="1"/>
    <xf numFmtId="4" fontId="71" fillId="45" borderId="31" xfId="513" applyNumberFormat="1" applyFont="1" applyFill="1" applyBorder="1" applyAlignment="1">
      <alignment vertical="top"/>
    </xf>
    <xf numFmtId="211" fontId="59" fillId="0" borderId="0" xfId="513" applyNumberFormat="1" applyAlignment="1">
      <alignment vertical="top"/>
    </xf>
    <xf numFmtId="4" fontId="55" fillId="0" borderId="0" xfId="381" applyNumberFormat="1" applyFont="1" applyFill="1" applyAlignment="1">
      <alignment horizontal="right"/>
    </xf>
    <xf numFmtId="4" fontId="77" fillId="0" borderId="0" xfId="381" applyNumberFormat="1" applyFont="1" applyFill="1"/>
    <xf numFmtId="4" fontId="55" fillId="0" borderId="0" xfId="381" applyNumberFormat="1" applyFont="1" applyFill="1"/>
    <xf numFmtId="212" fontId="59" fillId="0" borderId="0" xfId="513" applyNumberFormat="1" applyAlignment="1">
      <alignment vertical="top"/>
    </xf>
    <xf numFmtId="176" fontId="55" fillId="0" borderId="0" xfId="381" applyNumberFormat="1" applyFont="1" applyFill="1" applyAlignment="1">
      <alignment horizontal="right"/>
    </xf>
    <xf numFmtId="0" fontId="54" fillId="0" borderId="0" xfId="64" applyFont="1" applyFill="1" applyAlignment="1"/>
    <xf numFmtId="176" fontId="55" fillId="0" borderId="0" xfId="381" applyNumberFormat="1" applyFont="1" applyAlignment="1">
      <alignment horizontal="right"/>
    </xf>
    <xf numFmtId="4" fontId="55" fillId="0" borderId="0" xfId="381" applyNumberFormat="1" applyFont="1"/>
    <xf numFmtId="0" fontId="59" fillId="0" borderId="0" xfId="513" applyAlignment="1"/>
    <xf numFmtId="0" fontId="59" fillId="0" borderId="0" xfId="513" applyAlignment="1">
      <alignment horizontal="center"/>
    </xf>
    <xf numFmtId="208" fontId="43" fillId="21" borderId="3" xfId="499" applyNumberFormat="1" applyFont="1" applyFill="1" applyBorder="1" applyAlignment="1">
      <alignment horizontal="center" vertical="center"/>
    </xf>
    <xf numFmtId="0" fontId="96" fillId="21" borderId="9" xfId="4" applyFont="1" applyFill="1" applyBorder="1" applyAlignment="1">
      <alignment horizontal="justify" vertical="top" wrapText="1"/>
    </xf>
    <xf numFmtId="4" fontId="96" fillId="21" borderId="9" xfId="634" applyNumberFormat="1" applyFont="1" applyFill="1" applyBorder="1" applyAlignment="1">
      <alignment horizontal="center" wrapText="1"/>
    </xf>
    <xf numFmtId="4" fontId="96" fillId="21" borderId="9" xfId="4" applyNumberFormat="1" applyFont="1" applyFill="1" applyBorder="1" applyAlignment="1">
      <alignment horizontal="center" wrapText="1"/>
    </xf>
    <xf numFmtId="4" fontId="96" fillId="21" borderId="0" xfId="4" applyNumberFormat="1" applyFont="1" applyFill="1" applyBorder="1" applyAlignment="1">
      <alignment horizontal="center" wrapText="1"/>
    </xf>
    <xf numFmtId="0" fontId="96" fillId="21" borderId="0" xfId="4" applyFont="1" applyFill="1"/>
    <xf numFmtId="168" fontId="96" fillId="21" borderId="0" xfId="4" applyNumberFormat="1" applyFont="1" applyFill="1"/>
    <xf numFmtId="0" fontId="96" fillId="21" borderId="0" xfId="4" applyFont="1" applyFill="1" applyBorder="1" applyAlignment="1">
      <alignment vertical="top" wrapText="1"/>
    </xf>
    <xf numFmtId="0" fontId="95" fillId="21" borderId="0" xfId="2" applyFont="1" applyFill="1" applyBorder="1" applyAlignment="1">
      <alignment horizontal="justify" vertical="top" wrapText="1"/>
    </xf>
    <xf numFmtId="4" fontId="95" fillId="21" borderId="0" xfId="288" applyNumberFormat="1" applyFont="1" applyFill="1" applyBorder="1" applyAlignment="1">
      <alignment horizontal="center" wrapText="1"/>
    </xf>
    <xf numFmtId="4" fontId="95" fillId="21" borderId="0" xfId="2" applyNumberFormat="1" applyFont="1" applyFill="1" applyBorder="1" applyAlignment="1">
      <alignment horizontal="center" wrapText="1"/>
    </xf>
    <xf numFmtId="0" fontId="96" fillId="21" borderId="0" xfId="2" applyFont="1" applyFill="1" applyBorder="1" applyAlignment="1">
      <alignment vertical="top"/>
    </xf>
    <xf numFmtId="0" fontId="96" fillId="21" borderId="0" xfId="2" applyFont="1" applyFill="1" applyBorder="1" applyAlignment="1">
      <alignment horizontal="center"/>
    </xf>
    <xf numFmtId="0" fontId="95" fillId="21" borderId="0" xfId="2" applyFont="1" applyFill="1" applyAlignment="1">
      <alignment vertical="center"/>
    </xf>
    <xf numFmtId="4" fontId="99" fillId="21" borderId="0" xfId="6" applyNumberFormat="1" applyFont="1" applyFill="1" applyBorder="1" applyAlignment="1">
      <alignment vertical="center"/>
    </xf>
    <xf numFmtId="0" fontId="99" fillId="21" borderId="0" xfId="0" applyFont="1" applyFill="1" applyBorder="1"/>
    <xf numFmtId="4" fontId="93" fillId="21" borderId="0" xfId="6" applyNumberFormat="1" applyFont="1" applyFill="1" applyAlignment="1">
      <alignment vertical="center"/>
    </xf>
    <xf numFmtId="4" fontId="99" fillId="21" borderId="0" xfId="6" applyNumberFormat="1" applyFont="1" applyFill="1" applyAlignment="1">
      <alignment vertical="center"/>
    </xf>
    <xf numFmtId="171" fontId="96" fillId="21" borderId="0" xfId="4" applyNumberFormat="1" applyFont="1" applyFill="1"/>
    <xf numFmtId="0" fontId="99" fillId="21" borderId="0" xfId="6" applyNumberFormat="1" applyFont="1" applyFill="1" applyAlignment="1">
      <alignment vertical="center"/>
    </xf>
    <xf numFmtId="0" fontId="99" fillId="21" borderId="0" xfId="0" applyFont="1" applyFill="1"/>
    <xf numFmtId="0" fontId="96" fillId="21" borderId="0" xfId="2" applyFont="1" applyFill="1" applyAlignment="1">
      <alignment horizontal="right"/>
    </xf>
    <xf numFmtId="0" fontId="96" fillId="21" borderId="0" xfId="2" applyFont="1" applyFill="1" applyAlignment="1"/>
    <xf numFmtId="0" fontId="96" fillId="21" borderId="0" xfId="2" applyFont="1" applyFill="1" applyAlignment="1">
      <alignment vertical="center"/>
    </xf>
    <xf numFmtId="4" fontId="99" fillId="21" borderId="0" xfId="558" applyNumberFormat="1" applyFont="1" applyFill="1" applyAlignment="1">
      <alignment vertical="top"/>
    </xf>
    <xf numFmtId="4" fontId="99" fillId="21" borderId="0" xfId="558" applyNumberFormat="1" applyFont="1" applyFill="1" applyAlignment="1">
      <alignment horizontal="center"/>
    </xf>
    <xf numFmtId="4" fontId="96" fillId="21" borderId="0" xfId="4" applyNumberFormat="1" applyFont="1" applyFill="1" applyAlignment="1">
      <alignment horizontal="center"/>
    </xf>
    <xf numFmtId="0" fontId="96" fillId="21" borderId="0" xfId="4" applyFont="1" applyFill="1" applyAlignment="1"/>
    <xf numFmtId="0" fontId="98" fillId="21" borderId="0" xfId="2" applyFont="1" applyFill="1" applyBorder="1" applyAlignment="1">
      <alignment horizontal="center" vertical="top"/>
    </xf>
    <xf numFmtId="0" fontId="96" fillId="21" borderId="0" xfId="384" applyFont="1" applyFill="1" applyBorder="1" applyAlignment="1">
      <alignment horizontal="center" vertical="top" wrapText="1"/>
    </xf>
    <xf numFmtId="0" fontId="98" fillId="21" borderId="0" xfId="384" applyFont="1" applyFill="1" applyBorder="1" applyAlignment="1">
      <alignment horizontal="center" vertical="top" wrapText="1"/>
    </xf>
    <xf numFmtId="0" fontId="96" fillId="21" borderId="0" xfId="4" applyFont="1" applyFill="1" applyAlignment="1">
      <alignment horizontal="left" vertical="top" wrapText="1"/>
    </xf>
    <xf numFmtId="4" fontId="96" fillId="21" borderId="0" xfId="2" applyNumberFormat="1" applyFont="1" applyFill="1" applyBorder="1" applyAlignment="1">
      <alignment horizontal="center"/>
    </xf>
    <xf numFmtId="4" fontId="98" fillId="21" borderId="0" xfId="2" applyNumberFormat="1" applyFont="1" applyFill="1" applyBorder="1" applyAlignment="1">
      <alignment horizontal="center"/>
    </xf>
    <xf numFmtId="0" fontId="96" fillId="21" borderId="0" xfId="2" applyFont="1" applyFill="1" applyBorder="1" applyAlignment="1"/>
    <xf numFmtId="2" fontId="96" fillId="21" borderId="0" xfId="4" applyNumberFormat="1" applyFont="1" applyFill="1" applyAlignment="1">
      <alignment horizontal="center" vertical="top"/>
    </xf>
    <xf numFmtId="221" fontId="96" fillId="21" borderId="0" xfId="4" applyNumberFormat="1" applyFont="1" applyFill="1" applyBorder="1" applyAlignment="1">
      <alignment horizontal="center" vertical="top"/>
    </xf>
    <xf numFmtId="2" fontId="99" fillId="21" borderId="0" xfId="558" applyNumberFormat="1" applyFont="1" applyFill="1" applyAlignment="1">
      <alignment horizontal="center" vertical="top"/>
    </xf>
    <xf numFmtId="4" fontId="98" fillId="21" borderId="0" xfId="2" applyNumberFormat="1" applyFont="1" applyFill="1" applyBorder="1" applyAlignment="1">
      <alignment horizontal="center"/>
    </xf>
    <xf numFmtId="0" fontId="0" fillId="0" borderId="0" xfId="0" applyAlignment="1"/>
    <xf numFmtId="4" fontId="55" fillId="0" borderId="0" xfId="381" applyNumberFormat="1" applyFont="1" applyAlignment="1">
      <alignment horizontal="left" wrapText="1"/>
    </xf>
    <xf numFmtId="0" fontId="60" fillId="0" borderId="6" xfId="513" applyFont="1" applyFill="1" applyBorder="1" applyAlignment="1">
      <alignment horizontal="center" vertical="top"/>
    </xf>
    <xf numFmtId="0" fontId="60" fillId="0" borderId="3" xfId="513" applyFont="1" applyFill="1" applyBorder="1" applyAlignment="1">
      <alignment horizontal="center" vertical="top"/>
    </xf>
    <xf numFmtId="0" fontId="60" fillId="0" borderId="4" xfId="513" applyFont="1" applyFill="1" applyBorder="1" applyAlignment="1">
      <alignment horizontal="center" vertical="top"/>
    </xf>
    <xf numFmtId="0" fontId="60" fillId="0" borderId="7" xfId="513" applyFont="1" applyFill="1" applyBorder="1" applyAlignment="1">
      <alignment horizontal="center" vertical="top"/>
    </xf>
    <xf numFmtId="0" fontId="60" fillId="0" borderId="0" xfId="513" applyFont="1" applyFill="1" applyBorder="1" applyAlignment="1">
      <alignment horizontal="center" vertical="top"/>
    </xf>
    <xf numFmtId="0" fontId="60" fillId="0" borderId="2" xfId="513" applyFont="1" applyFill="1" applyBorder="1" applyAlignment="1">
      <alignment horizontal="center" vertical="top"/>
    </xf>
    <xf numFmtId="0" fontId="60" fillId="0" borderId="33" xfId="513" applyFont="1" applyFill="1" applyBorder="1" applyAlignment="1">
      <alignment horizontal="center" vertical="top"/>
    </xf>
    <xf numFmtId="0" fontId="60" fillId="0" borderId="26" xfId="513" applyFont="1" applyFill="1" applyBorder="1" applyAlignment="1">
      <alignment horizontal="center" vertical="top"/>
    </xf>
    <xf numFmtId="0" fontId="60" fillId="0" borderId="34" xfId="513" applyFont="1" applyFill="1" applyBorder="1" applyAlignment="1">
      <alignment horizontal="center" vertical="top"/>
    </xf>
    <xf numFmtId="0" fontId="60" fillId="42" borderId="7" xfId="513" applyFont="1" applyFill="1" applyBorder="1" applyAlignment="1">
      <alignment horizontal="center" vertical="top"/>
    </xf>
    <xf numFmtId="0" fontId="60" fillId="42" borderId="0" xfId="513" applyFont="1" applyFill="1" applyBorder="1" applyAlignment="1">
      <alignment horizontal="center" vertical="top"/>
    </xf>
    <xf numFmtId="0" fontId="60" fillId="42" borderId="2" xfId="513" applyFont="1" applyFill="1" applyBorder="1" applyAlignment="1">
      <alignment horizontal="center" vertical="top"/>
    </xf>
    <xf numFmtId="0" fontId="61" fillId="42" borderId="7" xfId="513" applyFont="1" applyFill="1" applyBorder="1" applyAlignment="1">
      <alignment horizontal="center" vertical="top"/>
    </xf>
    <xf numFmtId="0" fontId="61" fillId="42" borderId="0" xfId="513" applyFont="1" applyFill="1" applyBorder="1" applyAlignment="1">
      <alignment horizontal="center" vertical="top"/>
    </xf>
    <xf numFmtId="0" fontId="61" fillId="42" borderId="2" xfId="513" applyFont="1" applyFill="1" applyBorder="1" applyAlignment="1">
      <alignment horizontal="center" vertical="top"/>
    </xf>
    <xf numFmtId="210" fontId="61" fillId="42" borderId="7" xfId="513" applyNumberFormat="1" applyFont="1" applyFill="1" applyBorder="1" applyAlignment="1">
      <alignment horizontal="center" vertical="top"/>
    </xf>
    <xf numFmtId="210" fontId="61" fillId="42" borderId="0" xfId="513" applyNumberFormat="1" applyFont="1" applyFill="1" applyBorder="1" applyAlignment="1">
      <alignment horizontal="center" vertical="top"/>
    </xf>
    <xf numFmtId="210" fontId="61" fillId="42" borderId="2" xfId="513" applyNumberFormat="1" applyFont="1" applyFill="1" applyBorder="1" applyAlignment="1">
      <alignment horizontal="center" vertical="top"/>
    </xf>
    <xf numFmtId="0" fontId="62" fillId="42" borderId="7" xfId="513" applyFont="1" applyFill="1" applyBorder="1" applyAlignment="1">
      <alignment horizontal="center" vertical="top"/>
    </xf>
    <xf numFmtId="0" fontId="62" fillId="42" borderId="0" xfId="513" applyFont="1" applyFill="1" applyBorder="1" applyAlignment="1">
      <alignment horizontal="center" vertical="top"/>
    </xf>
    <xf numFmtId="0" fontId="62" fillId="42" borderId="2" xfId="513" applyFont="1" applyFill="1" applyBorder="1" applyAlignment="1">
      <alignment horizontal="center" vertical="top"/>
    </xf>
    <xf numFmtId="4" fontId="55" fillId="0" borderId="0" xfId="381" applyNumberFormat="1" applyFont="1" applyFill="1" applyAlignment="1">
      <alignment horizontal="left" wrapText="1"/>
    </xf>
    <xf numFmtId="0" fontId="70" fillId="0" borderId="0" xfId="513" applyFont="1" applyBorder="1" applyAlignment="1">
      <alignment horizontal="center"/>
    </xf>
    <xf numFmtId="4" fontId="40" fillId="21" borderId="3" xfId="6" applyNumberFormat="1" applyFont="1" applyFill="1" applyBorder="1" applyAlignment="1">
      <alignment horizontal="left" vertical="center" wrapText="1"/>
    </xf>
    <xf numFmtId="168" fontId="50" fillId="43" borderId="11" xfId="501" applyFont="1" applyFill="1" applyBorder="1" applyAlignment="1">
      <alignment horizontal="center" vertical="center"/>
    </xf>
    <xf numFmtId="168" fontId="50" fillId="43" borderId="17" xfId="501" applyFont="1" applyFill="1" applyBorder="1" applyAlignment="1">
      <alignment horizontal="center" vertical="center"/>
    </xf>
    <xf numFmtId="168" fontId="50" fillId="43" borderId="5" xfId="501" applyFont="1" applyFill="1" applyBorder="1" applyAlignment="1">
      <alignment horizontal="center" vertical="center"/>
    </xf>
    <xf numFmtId="0" fontId="98" fillId="21" borderId="0" xfId="2" applyFont="1" applyFill="1" applyBorder="1" applyAlignment="1">
      <alignment horizontal="center" wrapText="1"/>
    </xf>
    <xf numFmtId="0" fontId="96" fillId="21" borderId="0" xfId="2" applyFont="1" applyFill="1" applyBorder="1" applyAlignment="1">
      <alignment horizontal="center" wrapText="1"/>
    </xf>
    <xf numFmtId="4" fontId="98" fillId="21" borderId="0" xfId="2" applyNumberFormat="1" applyFont="1" applyFill="1" applyBorder="1" applyAlignment="1">
      <alignment horizontal="center"/>
    </xf>
    <xf numFmtId="4" fontId="96" fillId="21" borderId="0" xfId="2" applyNumberFormat="1" applyFont="1" applyFill="1" applyBorder="1" applyAlignment="1">
      <alignment horizontal="center"/>
    </xf>
    <xf numFmtId="0" fontId="96" fillId="21" borderId="0" xfId="4" applyFont="1" applyFill="1" applyAlignment="1">
      <alignment wrapText="1"/>
    </xf>
    <xf numFmtId="2" fontId="96" fillId="21" borderId="0" xfId="4" applyNumberFormat="1" applyFont="1" applyFill="1" applyAlignment="1">
      <alignment horizontal="center" vertical="top" wrapText="1"/>
    </xf>
    <xf numFmtId="4" fontId="96" fillId="21" borderId="0" xfId="4" applyNumberFormat="1" applyFont="1" applyFill="1" applyAlignment="1">
      <alignment horizontal="center" wrapText="1"/>
    </xf>
    <xf numFmtId="0" fontId="101" fillId="21" borderId="0" xfId="45" applyFont="1" applyFill="1" applyAlignment="1">
      <alignment horizontal="center" vertical="center" wrapText="1"/>
    </xf>
    <xf numFmtId="0" fontId="102" fillId="21" borderId="0" xfId="45" applyFont="1" applyFill="1" applyAlignment="1">
      <alignment horizontal="center" vertical="center" wrapText="1"/>
    </xf>
    <xf numFmtId="4" fontId="93" fillId="21" borderId="0" xfId="6" applyNumberFormat="1" applyFont="1" applyFill="1" applyAlignment="1">
      <alignment vertical="center" wrapText="1"/>
    </xf>
    <xf numFmtId="43" fontId="92" fillId="21" borderId="6" xfId="288" applyFont="1" applyFill="1" applyBorder="1" applyAlignment="1">
      <alignment horizontal="left" vertical="center" wrapText="1"/>
    </xf>
    <xf numFmtId="43" fontId="92" fillId="21" borderId="3" xfId="288" applyFont="1" applyFill="1" applyBorder="1" applyAlignment="1">
      <alignment horizontal="left" vertical="center" wrapText="1"/>
    </xf>
    <xf numFmtId="43" fontId="92" fillId="21" borderId="4" xfId="288" applyFont="1" applyFill="1" applyBorder="1" applyAlignment="1">
      <alignment horizontal="left" vertical="center" wrapText="1"/>
    </xf>
    <xf numFmtId="43" fontId="92" fillId="21" borderId="7" xfId="288" applyFont="1" applyFill="1" applyBorder="1" applyAlignment="1">
      <alignment horizontal="left" vertical="center" wrapText="1"/>
    </xf>
    <xf numFmtId="43" fontId="92" fillId="21" borderId="0" xfId="288" applyFont="1" applyFill="1" applyBorder="1" applyAlignment="1">
      <alignment horizontal="left" vertical="center" wrapText="1"/>
    </xf>
    <xf numFmtId="43" fontId="92" fillId="21" borderId="2" xfId="288" applyFont="1" applyFill="1" applyBorder="1" applyAlignment="1">
      <alignment horizontal="left" vertical="center" wrapText="1"/>
    </xf>
    <xf numFmtId="0" fontId="95" fillId="21" borderId="0" xfId="2" applyFont="1" applyFill="1" applyAlignment="1">
      <alignment vertical="center" wrapText="1"/>
    </xf>
    <xf numFmtId="2" fontId="94" fillId="21" borderId="1" xfId="288" applyNumberFormat="1" applyFont="1" applyFill="1" applyBorder="1" applyAlignment="1">
      <alignment horizontal="center" vertical="top" wrapText="1"/>
    </xf>
    <xf numFmtId="4" fontId="94" fillId="21" borderId="1" xfId="6" applyNumberFormat="1" applyFont="1" applyFill="1" applyBorder="1" applyAlignment="1">
      <alignment horizontal="center" vertical="top" wrapText="1"/>
    </xf>
    <xf numFmtId="4" fontId="94" fillId="21" borderId="1" xfId="288" applyNumberFormat="1" applyFont="1" applyFill="1" applyBorder="1" applyAlignment="1">
      <alignment horizontal="center" wrapText="1"/>
    </xf>
    <xf numFmtId="4" fontId="94" fillId="21" borderId="1" xfId="6" applyNumberFormat="1" applyFont="1" applyFill="1" applyBorder="1" applyAlignment="1">
      <alignment horizontal="center" wrapText="1"/>
    </xf>
    <xf numFmtId="4" fontId="94" fillId="21" borderId="1" xfId="633" applyNumberFormat="1" applyFont="1" applyFill="1" applyBorder="1" applyAlignment="1">
      <alignment horizontal="center" wrapText="1"/>
    </xf>
    <xf numFmtId="208" fontId="94" fillId="21" borderId="1" xfId="6" applyNumberFormat="1" applyFont="1" applyFill="1" applyBorder="1" applyAlignment="1">
      <alignment horizontal="center" wrapText="1"/>
    </xf>
    <xf numFmtId="2" fontId="96" fillId="21" borderId="0" xfId="4" applyNumberFormat="1" applyFont="1" applyFill="1" applyBorder="1" applyAlignment="1">
      <alignment horizontal="center" vertical="top" wrapText="1"/>
    </xf>
    <xf numFmtId="0" fontId="96" fillId="21" borderId="0" xfId="4" applyFont="1" applyFill="1" applyBorder="1" applyAlignment="1">
      <alignment wrapText="1"/>
    </xf>
    <xf numFmtId="2" fontId="99" fillId="21" borderId="9" xfId="558" applyNumberFormat="1" applyFont="1" applyFill="1" applyBorder="1" applyAlignment="1">
      <alignment horizontal="center" vertical="top" wrapText="1"/>
    </xf>
    <xf numFmtId="4" fontId="98" fillId="21" borderId="9" xfId="5" applyNumberFormat="1" applyFont="1" applyFill="1" applyBorder="1" applyAlignment="1">
      <alignment horizontal="center" wrapText="1"/>
    </xf>
    <xf numFmtId="0" fontId="96" fillId="21" borderId="0" xfId="2" applyFont="1" applyFill="1" applyAlignment="1">
      <alignment horizontal="right" wrapText="1"/>
    </xf>
    <xf numFmtId="4" fontId="94" fillId="21" borderId="11" xfId="6" applyNumberFormat="1" applyFont="1" applyFill="1" applyBorder="1" applyAlignment="1">
      <alignment horizontal="right" wrapText="1"/>
    </xf>
    <xf numFmtId="4" fontId="94" fillId="21" borderId="17" xfId="6" applyNumberFormat="1" applyFont="1" applyFill="1" applyBorder="1" applyAlignment="1">
      <alignment horizontal="right" wrapText="1"/>
    </xf>
    <xf numFmtId="4" fontId="94" fillId="21" borderId="5" xfId="6" applyNumberFormat="1" applyFont="1" applyFill="1" applyBorder="1" applyAlignment="1">
      <alignment horizontal="right" wrapText="1"/>
    </xf>
    <xf numFmtId="208" fontId="94" fillId="21" borderId="1" xfId="6" applyNumberFormat="1" applyFont="1" applyFill="1" applyBorder="1" applyAlignment="1">
      <alignment horizontal="right" wrapText="1"/>
    </xf>
    <xf numFmtId="2" fontId="93" fillId="21" borderId="6" xfId="558" applyNumberFormat="1" applyFont="1" applyFill="1" applyBorder="1" applyAlignment="1">
      <alignment horizontal="center" vertical="top" wrapText="1"/>
    </xf>
    <xf numFmtId="4" fontId="94" fillId="21" borderId="3" xfId="558" applyNumberFormat="1" applyFont="1" applyFill="1" applyBorder="1" applyAlignment="1">
      <alignment vertical="top" wrapText="1"/>
    </xf>
    <xf numFmtId="4" fontId="93" fillId="21" borderId="3" xfId="558" applyNumberFormat="1" applyFont="1" applyFill="1" applyBorder="1" applyAlignment="1">
      <alignment horizontal="center" wrapText="1"/>
    </xf>
    <xf numFmtId="0" fontId="95" fillId="21" borderId="3" xfId="4" applyFont="1" applyFill="1" applyBorder="1" applyAlignment="1">
      <alignment horizontal="center" wrapText="1"/>
    </xf>
    <xf numFmtId="4" fontId="95" fillId="21" borderId="3" xfId="4" applyNumberFormat="1" applyFont="1" applyFill="1" applyBorder="1" applyAlignment="1">
      <alignment horizontal="center" wrapText="1"/>
    </xf>
    <xf numFmtId="4" fontId="93" fillId="21" borderId="4" xfId="558" applyNumberFormat="1" applyFont="1" applyFill="1" applyBorder="1" applyAlignment="1">
      <alignment horizontal="right" wrapText="1"/>
    </xf>
    <xf numFmtId="2" fontId="93" fillId="21" borderId="7" xfId="558" applyNumberFormat="1" applyFont="1" applyFill="1" applyBorder="1" applyAlignment="1">
      <alignment horizontal="center" vertical="top" wrapText="1"/>
    </xf>
    <xf numFmtId="0" fontId="95" fillId="21" borderId="0" xfId="4" applyFont="1" applyFill="1" applyBorder="1" applyAlignment="1">
      <alignment horizontal="center" wrapText="1"/>
    </xf>
    <xf numFmtId="4" fontId="95" fillId="21" borderId="0" xfId="4" applyNumberFormat="1" applyFont="1" applyFill="1" applyBorder="1" applyAlignment="1">
      <alignment horizontal="center" wrapText="1"/>
    </xf>
    <xf numFmtId="208" fontId="94" fillId="21" borderId="2" xfId="6" applyNumberFormat="1" applyFont="1" applyFill="1" applyBorder="1" applyAlignment="1">
      <alignment wrapText="1"/>
    </xf>
    <xf numFmtId="0" fontId="96" fillId="21" borderId="0" xfId="2" applyFont="1" applyFill="1" applyAlignment="1">
      <alignment wrapText="1"/>
    </xf>
    <xf numFmtId="2" fontId="95" fillId="21" borderId="7" xfId="558" quotePrefix="1" applyNumberFormat="1" applyFont="1" applyFill="1" applyBorder="1" applyAlignment="1" applyProtection="1">
      <alignment horizontal="center" vertical="top" wrapText="1"/>
    </xf>
    <xf numFmtId="0" fontId="95" fillId="21" borderId="0" xfId="558" applyFont="1" applyFill="1" applyBorder="1" applyAlignment="1">
      <alignment vertical="top" wrapText="1"/>
    </xf>
    <xf numFmtId="4" fontId="95" fillId="21" borderId="0" xfId="558" quotePrefix="1" applyNumberFormat="1" applyFont="1" applyFill="1" applyBorder="1" applyAlignment="1" applyProtection="1">
      <alignment horizontal="center" wrapText="1"/>
    </xf>
    <xf numFmtId="4" fontId="95" fillId="21" borderId="2" xfId="558" quotePrefix="1" applyNumberFormat="1" applyFont="1" applyFill="1" applyBorder="1" applyAlignment="1" applyProtection="1">
      <alignment horizontal="right" wrapText="1"/>
    </xf>
    <xf numFmtId="0" fontId="96" fillId="21" borderId="0" xfId="2" applyFont="1" applyFill="1" applyAlignment="1">
      <alignment vertical="center" wrapText="1"/>
    </xf>
    <xf numFmtId="4" fontId="94" fillId="0" borderId="11" xfId="6" applyNumberFormat="1" applyFont="1" applyFill="1" applyBorder="1" applyAlignment="1">
      <alignment horizontal="right" vertical="center" wrapText="1"/>
    </xf>
    <xf numFmtId="4" fontId="94" fillId="0" borderId="17" xfId="6" applyNumberFormat="1" applyFont="1" applyFill="1" applyBorder="1" applyAlignment="1">
      <alignment horizontal="right" vertical="center" wrapText="1"/>
    </xf>
    <xf numFmtId="4" fontId="94" fillId="0" borderId="5" xfId="6" applyNumberFormat="1" applyFont="1" applyFill="1" applyBorder="1" applyAlignment="1">
      <alignment horizontal="right" vertical="center" wrapText="1"/>
    </xf>
    <xf numFmtId="208" fontId="94" fillId="0" borderId="1" xfId="6" applyNumberFormat="1" applyFont="1" applyFill="1" applyBorder="1" applyAlignment="1">
      <alignment horizontal="center" wrapText="1"/>
    </xf>
    <xf numFmtId="208" fontId="99" fillId="21" borderId="1" xfId="6" applyNumberFormat="1" applyFont="1" applyFill="1" applyBorder="1" applyAlignment="1">
      <alignment wrapText="1"/>
    </xf>
    <xf numFmtId="4" fontId="99" fillId="21" borderId="1" xfId="6" applyNumberFormat="1" applyFont="1" applyFill="1" applyBorder="1" applyAlignment="1">
      <alignment vertical="center" wrapText="1"/>
    </xf>
    <xf numFmtId="2" fontId="97" fillId="21" borderId="1" xfId="288" applyNumberFormat="1" applyFont="1" applyFill="1" applyBorder="1" applyAlignment="1">
      <alignment horizontal="center" vertical="top" wrapText="1"/>
    </xf>
    <xf numFmtId="0" fontId="98" fillId="21" borderId="1" xfId="2" applyFont="1" applyFill="1" applyBorder="1" applyAlignment="1">
      <alignment vertical="top" wrapText="1"/>
    </xf>
    <xf numFmtId="0" fontId="98" fillId="21" borderId="1" xfId="2" applyFont="1" applyFill="1" applyBorder="1" applyAlignment="1">
      <alignment wrapText="1"/>
    </xf>
    <xf numFmtId="0" fontId="98" fillId="21" borderId="1" xfId="2" applyFont="1" applyFill="1" applyBorder="1" applyAlignment="1">
      <alignment horizontal="center" wrapText="1"/>
    </xf>
    <xf numFmtId="2" fontId="99" fillId="21" borderId="1" xfId="288" applyNumberFormat="1" applyFont="1" applyFill="1" applyBorder="1" applyAlignment="1">
      <alignment horizontal="center" vertical="top" wrapText="1"/>
    </xf>
    <xf numFmtId="0" fontId="96" fillId="21" borderId="1" xfId="2" applyFont="1" applyFill="1" applyBorder="1" applyAlignment="1">
      <alignment horizontal="justify" vertical="top" wrapText="1"/>
    </xf>
    <xf numFmtId="4" fontId="96" fillId="21" borderId="1" xfId="288" applyNumberFormat="1" applyFont="1" applyFill="1" applyBorder="1" applyAlignment="1">
      <alignment horizontal="center" wrapText="1"/>
    </xf>
    <xf numFmtId="4" fontId="96" fillId="21" borderId="1" xfId="2" applyNumberFormat="1" applyFont="1" applyFill="1" applyBorder="1" applyAlignment="1">
      <alignment horizontal="center" wrapText="1"/>
    </xf>
    <xf numFmtId="208" fontId="96" fillId="21" borderId="1" xfId="1" applyNumberFormat="1" applyFont="1" applyFill="1" applyBorder="1" applyAlignment="1">
      <alignment wrapText="1"/>
    </xf>
    <xf numFmtId="0" fontId="96" fillId="21" borderId="1" xfId="0" applyFont="1" applyFill="1" applyBorder="1" applyAlignment="1">
      <alignment horizontal="left" vertical="center" wrapText="1"/>
    </xf>
    <xf numFmtId="4" fontId="96" fillId="21" borderId="1" xfId="641" applyNumberFormat="1" applyFont="1" applyFill="1" applyBorder="1" applyAlignment="1">
      <alignment horizontal="center" vertical="top" wrapText="1"/>
    </xf>
    <xf numFmtId="171" fontId="96" fillId="21" borderId="1" xfId="641" applyFont="1" applyFill="1" applyBorder="1" applyAlignment="1">
      <alignment horizontal="center" vertical="top" wrapText="1"/>
    </xf>
    <xf numFmtId="0" fontId="96" fillId="21" borderId="1" xfId="4" applyFont="1" applyFill="1" applyBorder="1" applyAlignment="1">
      <alignment wrapText="1"/>
    </xf>
    <xf numFmtId="2" fontId="97" fillId="21" borderId="1" xfId="558" applyNumberFormat="1" applyFont="1" applyFill="1" applyBorder="1" applyAlignment="1">
      <alignment horizontal="center" vertical="top" wrapText="1"/>
    </xf>
    <xf numFmtId="2" fontId="96" fillId="21" borderId="1" xfId="4" applyNumberFormat="1" applyFont="1" applyFill="1" applyBorder="1" applyAlignment="1">
      <alignment horizontal="right" vertical="top" wrapText="1"/>
    </xf>
    <xf numFmtId="4" fontId="97" fillId="21" borderId="1" xfId="558" applyNumberFormat="1" applyFont="1" applyFill="1" applyBorder="1" applyAlignment="1">
      <alignment horizontal="center" wrapText="1"/>
    </xf>
    <xf numFmtId="4" fontId="96" fillId="21" borderId="1" xfId="4" applyNumberFormat="1" applyFont="1" applyFill="1" applyBorder="1" applyAlignment="1">
      <alignment horizontal="center" wrapText="1"/>
    </xf>
    <xf numFmtId="4" fontId="97" fillId="21" borderId="1" xfId="633" applyNumberFormat="1" applyFont="1" applyFill="1" applyBorder="1" applyAlignment="1">
      <alignment horizontal="center" wrapText="1"/>
    </xf>
    <xf numFmtId="208" fontId="97" fillId="21" borderId="1" xfId="6" applyNumberFormat="1" applyFont="1" applyFill="1" applyBorder="1" applyAlignment="1">
      <alignment wrapText="1"/>
    </xf>
    <xf numFmtId="0" fontId="96" fillId="0" borderId="1" xfId="2" applyFont="1" applyFill="1" applyBorder="1" applyAlignment="1">
      <alignment horizontal="left" vertical="center" wrapText="1"/>
    </xf>
    <xf numFmtId="4" fontId="96" fillId="0" borderId="1" xfId="288" applyNumberFormat="1" applyFont="1" applyFill="1" applyBorder="1" applyAlignment="1">
      <alignment horizontal="center" vertical="center" wrapText="1"/>
    </xf>
    <xf numFmtId="4" fontId="96" fillId="0" borderId="1" xfId="2" applyNumberFormat="1" applyFont="1" applyFill="1" applyBorder="1" applyAlignment="1">
      <alignment horizontal="center" vertical="center" wrapText="1"/>
    </xf>
    <xf numFmtId="208" fontId="96" fillId="21" borderId="1" xfId="1" applyNumberFormat="1" applyFont="1" applyFill="1" applyBorder="1" applyAlignment="1">
      <alignment vertical="center" wrapText="1"/>
    </xf>
    <xf numFmtId="0" fontId="96" fillId="21" borderId="1" xfId="4" applyFont="1" applyFill="1" applyBorder="1" applyAlignment="1">
      <alignment vertical="top" wrapText="1"/>
    </xf>
    <xf numFmtId="0" fontId="96" fillId="0" borderId="1" xfId="2" applyFont="1" applyFill="1" applyBorder="1" applyAlignment="1">
      <alignment horizontal="justify" vertical="top" wrapText="1"/>
    </xf>
    <xf numFmtId="4" fontId="96" fillId="0" borderId="1" xfId="288" applyNumberFormat="1" applyFont="1" applyFill="1" applyBorder="1" applyAlignment="1">
      <alignment horizontal="center" wrapText="1"/>
    </xf>
    <xf numFmtId="4" fontId="96" fillId="0" borderId="1" xfId="2" applyNumberFormat="1" applyFont="1" applyFill="1" applyBorder="1" applyAlignment="1">
      <alignment horizontal="center" wrapText="1"/>
    </xf>
    <xf numFmtId="2" fontId="96" fillId="21" borderId="1" xfId="4" applyNumberFormat="1" applyFont="1" applyFill="1" applyBorder="1" applyAlignment="1">
      <alignment horizontal="right" wrapText="1"/>
    </xf>
    <xf numFmtId="0" fontId="98" fillId="21" borderId="1" xfId="2" applyFont="1" applyFill="1" applyBorder="1" applyAlignment="1">
      <alignment horizontal="center" vertical="top" wrapText="1"/>
    </xf>
    <xf numFmtId="0" fontId="96" fillId="21" borderId="1" xfId="2" applyFont="1" applyFill="1" applyBorder="1" applyAlignment="1">
      <alignment horizontal="left" vertical="top" wrapText="1"/>
    </xf>
    <xf numFmtId="0" fontId="96" fillId="21" borderId="1" xfId="642" applyFont="1" applyFill="1" applyBorder="1" applyAlignment="1">
      <alignment wrapText="1"/>
    </xf>
    <xf numFmtId="4" fontId="99" fillId="21" borderId="1" xfId="6" applyNumberFormat="1" applyFont="1" applyFill="1" applyBorder="1" applyAlignment="1">
      <alignment vertical="top" wrapText="1"/>
    </xf>
    <xf numFmtId="2" fontId="96" fillId="21" borderId="1" xfId="4" applyNumberFormat="1" applyFont="1" applyFill="1" applyBorder="1" applyAlignment="1">
      <alignment horizontal="center" wrapText="1"/>
    </xf>
    <xf numFmtId="39" fontId="96" fillId="21" borderId="1" xfId="4" applyNumberFormat="1" applyFont="1" applyFill="1" applyBorder="1" applyAlignment="1" applyProtection="1">
      <alignment horizontal="center" wrapText="1"/>
      <protection locked="0"/>
    </xf>
    <xf numFmtId="208" fontId="96" fillId="21" borderId="1" xfId="499" applyNumberFormat="1" applyFont="1" applyFill="1" applyBorder="1" applyAlignment="1">
      <alignment wrapText="1"/>
    </xf>
    <xf numFmtId="0" fontId="99" fillId="21" borderId="1" xfId="288" applyNumberFormat="1" applyFont="1" applyFill="1" applyBorder="1" applyAlignment="1">
      <alignment horizontal="center" vertical="top" wrapText="1"/>
    </xf>
    <xf numFmtId="4" fontId="98" fillId="21" borderId="1" xfId="288" applyNumberFormat="1" applyFont="1" applyFill="1" applyBorder="1" applyAlignment="1">
      <alignment wrapText="1"/>
    </xf>
    <xf numFmtId="4" fontId="98" fillId="21" borderId="1" xfId="288" applyNumberFormat="1" applyFont="1" applyFill="1" applyBorder="1" applyAlignment="1">
      <alignment horizontal="center" wrapText="1"/>
    </xf>
    <xf numFmtId="4" fontId="97" fillId="21" borderId="1" xfId="633" applyNumberFormat="1" applyFont="1" applyFill="1" applyBorder="1" applyAlignment="1">
      <alignment horizontal="right" wrapText="1"/>
    </xf>
    <xf numFmtId="2" fontId="99" fillId="21" borderId="1" xfId="558" applyNumberFormat="1" applyFont="1" applyFill="1" applyBorder="1" applyAlignment="1">
      <alignment horizontal="center" vertical="top" wrapText="1"/>
    </xf>
    <xf numFmtId="0" fontId="96" fillId="21" borderId="1" xfId="4" applyFont="1" applyFill="1" applyBorder="1" applyAlignment="1">
      <alignment horizontal="justify" vertical="top" wrapText="1"/>
    </xf>
    <xf numFmtId="4" fontId="96" fillId="21" borderId="1" xfId="634" applyNumberFormat="1" applyFont="1" applyFill="1" applyBorder="1" applyAlignment="1">
      <alignment horizontal="center" wrapText="1"/>
    </xf>
    <xf numFmtId="4" fontId="98" fillId="21" borderId="1" xfId="5" applyNumberFormat="1" applyFont="1" applyFill="1" applyBorder="1" applyAlignment="1">
      <alignment horizontal="center" wrapText="1"/>
    </xf>
    <xf numFmtId="0" fontId="99" fillId="21" borderId="1" xfId="6" applyNumberFormat="1" applyFont="1" applyFill="1" applyBorder="1" applyAlignment="1">
      <alignment vertical="center" wrapText="1"/>
    </xf>
    <xf numFmtId="0" fontId="99" fillId="21" borderId="1" xfId="6" applyNumberFormat="1" applyFont="1" applyFill="1" applyBorder="1" applyAlignment="1">
      <alignment wrapText="1"/>
    </xf>
    <xf numFmtId="2" fontId="96" fillId="21" borderId="1" xfId="288" applyNumberFormat="1" applyFont="1" applyFill="1" applyBorder="1" applyAlignment="1">
      <alignment horizontal="center" vertical="top" wrapText="1"/>
    </xf>
    <xf numFmtId="208" fontId="96" fillId="21" borderId="1" xfId="6" applyNumberFormat="1" applyFont="1" applyFill="1" applyBorder="1" applyAlignment="1">
      <alignment wrapText="1"/>
    </xf>
    <xf numFmtId="0" fontId="98" fillId="21" borderId="1" xfId="2" applyFont="1" applyFill="1" applyBorder="1" applyAlignment="1">
      <alignment horizontal="center" wrapText="1"/>
    </xf>
    <xf numFmtId="0" fontId="96" fillId="21" borderId="1" xfId="4" applyFont="1" applyFill="1" applyBorder="1" applyAlignment="1">
      <alignment horizontal="center" wrapText="1"/>
    </xf>
    <xf numFmtId="4" fontId="97" fillId="21" borderId="1" xfId="633" applyNumberFormat="1" applyFont="1" applyFill="1" applyBorder="1" applyAlignment="1">
      <alignment wrapText="1"/>
    </xf>
    <xf numFmtId="0" fontId="98" fillId="21" borderId="1" xfId="2" applyFont="1" applyFill="1" applyBorder="1" applyAlignment="1">
      <alignment horizontal="left" vertical="top" wrapText="1"/>
    </xf>
    <xf numFmtId="0" fontId="98" fillId="0" borderId="1" xfId="2" applyFont="1" applyFill="1" applyBorder="1" applyAlignment="1">
      <alignment vertical="top" wrapText="1"/>
    </xf>
    <xf numFmtId="0" fontId="100" fillId="21" borderId="1" xfId="4" applyFont="1" applyFill="1" applyBorder="1" applyAlignment="1">
      <alignment horizontal="justify" vertical="top" wrapText="1"/>
    </xf>
    <xf numFmtId="4" fontId="99" fillId="21" borderId="1" xfId="6" applyNumberFormat="1" applyFont="1" applyFill="1" applyBorder="1" applyAlignment="1">
      <alignment horizontal="center" wrapText="1"/>
    </xf>
    <xf numFmtId="0" fontId="99" fillId="21" borderId="1" xfId="0" applyFont="1" applyFill="1" applyBorder="1" applyAlignment="1">
      <alignment wrapText="1"/>
    </xf>
    <xf numFmtId="0" fontId="98" fillId="21" borderId="1" xfId="2" applyNumberFormat="1" applyFont="1" applyFill="1" applyBorder="1" applyAlignment="1">
      <alignment vertical="top" wrapText="1"/>
    </xf>
    <xf numFmtId="0" fontId="98" fillId="21" borderId="1" xfId="2" applyNumberFormat="1" applyFont="1" applyFill="1" applyBorder="1" applyAlignment="1">
      <alignment wrapText="1"/>
    </xf>
    <xf numFmtId="0" fontId="98" fillId="21" borderId="1" xfId="2" applyNumberFormat="1" applyFont="1" applyFill="1" applyBorder="1" applyAlignment="1">
      <alignment horizontal="center" wrapText="1"/>
    </xf>
    <xf numFmtId="0" fontId="98" fillId="21" borderId="1" xfId="2" applyNumberFormat="1" applyFont="1" applyFill="1" applyBorder="1" applyAlignment="1">
      <alignment horizontal="left" vertical="top" wrapText="1"/>
    </xf>
    <xf numFmtId="4" fontId="98" fillId="21" borderId="1" xfId="2" applyNumberFormat="1" applyFont="1" applyFill="1" applyBorder="1" applyAlignment="1">
      <alignment horizontal="center" wrapText="1"/>
    </xf>
    <xf numFmtId="2" fontId="96" fillId="21" borderId="1" xfId="4" applyNumberFormat="1" applyFont="1" applyFill="1" applyBorder="1" applyAlignment="1">
      <alignment horizontal="center" vertical="top" wrapText="1"/>
    </xf>
    <xf numFmtId="2" fontId="98" fillId="21" borderId="1" xfId="2" applyNumberFormat="1" applyFont="1" applyFill="1" applyBorder="1" applyAlignment="1">
      <alignment horizontal="center" vertical="top" wrapText="1"/>
    </xf>
    <xf numFmtId="4" fontId="96" fillId="21" borderId="1" xfId="288" applyNumberFormat="1" applyFont="1" applyFill="1" applyBorder="1" applyAlignment="1">
      <alignment horizontal="center"/>
    </xf>
  </cellXfs>
  <cellStyles count="647">
    <cellStyle name="_x000d__x000a_JournalTemplate=C:\COMFO\CTALK\JOURSTD.TPL_x000d__x000a_LbStateAddress=3 3 0 251 1 89 2 311_x000d__x000a_LbStateJou" xfId="73"/>
    <cellStyle name="20% - Accent1" xfId="8"/>
    <cellStyle name="20% - Accent1 2" xfId="74"/>
    <cellStyle name="20% - Accent2" xfId="9"/>
    <cellStyle name="20% - Accent2 2" xfId="75"/>
    <cellStyle name="20% - Accent3" xfId="10"/>
    <cellStyle name="20% - Accent3 2" xfId="76"/>
    <cellStyle name="20% - Accent4" xfId="11"/>
    <cellStyle name="20% - Accent4 2" xfId="77"/>
    <cellStyle name="20% - Accent5" xfId="12"/>
    <cellStyle name="20% - Accent5 2" xfId="78"/>
    <cellStyle name="20% - Accent6" xfId="13"/>
    <cellStyle name="20% - Accent6 2" xfId="79"/>
    <cellStyle name="20% - Énfasis1 2" xfId="80"/>
    <cellStyle name="20% - Énfasis1 3" xfId="81"/>
    <cellStyle name="20% - Énfasis1 4" xfId="82"/>
    <cellStyle name="20% - Énfasis2 2" xfId="83"/>
    <cellStyle name="20% - Énfasis2 3" xfId="84"/>
    <cellStyle name="20% - Énfasis2 4" xfId="85"/>
    <cellStyle name="20% - Énfasis3 2" xfId="86"/>
    <cellStyle name="20% - Énfasis3 3" xfId="87"/>
    <cellStyle name="20% - Énfasis3 4" xfId="88"/>
    <cellStyle name="20% - Énfasis4 2" xfId="89"/>
    <cellStyle name="20% - Énfasis4 3" xfId="90"/>
    <cellStyle name="20% - Énfasis4 4" xfId="91"/>
    <cellStyle name="20% - Énfasis5 2" xfId="92"/>
    <cellStyle name="20% - Énfasis5 3" xfId="93"/>
    <cellStyle name="20% - Énfasis5 4" xfId="94"/>
    <cellStyle name="20% - Énfasis6 2" xfId="95"/>
    <cellStyle name="20% - Énfasis6 3" xfId="96"/>
    <cellStyle name="20% - Énfasis6 4" xfId="97"/>
    <cellStyle name="40% - Accent1" xfId="14"/>
    <cellStyle name="40% - Accent1 2" xfId="98"/>
    <cellStyle name="40% - Accent2" xfId="15"/>
    <cellStyle name="40% - Accent2 2" xfId="99"/>
    <cellStyle name="40% - Accent3" xfId="16"/>
    <cellStyle name="40% - Accent3 2" xfId="100"/>
    <cellStyle name="40% - Accent4" xfId="17"/>
    <cellStyle name="40% - Accent4 2" xfId="101"/>
    <cellStyle name="40% - Accent5" xfId="18"/>
    <cellStyle name="40% - Accent5 2" xfId="102"/>
    <cellStyle name="40% - Accent6" xfId="19"/>
    <cellStyle name="40% - Accent6 2" xfId="103"/>
    <cellStyle name="40% - Énfasis1 2" xfId="104"/>
    <cellStyle name="40% - Énfasis1 3" xfId="105"/>
    <cellStyle name="40% - Énfasis1 4" xfId="106"/>
    <cellStyle name="40% - Énfasis2 2" xfId="107"/>
    <cellStyle name="40% - Énfasis2 3" xfId="108"/>
    <cellStyle name="40% - Énfasis2 4" xfId="109"/>
    <cellStyle name="40% - Énfasis3 2" xfId="110"/>
    <cellStyle name="40% - Énfasis3 3" xfId="111"/>
    <cellStyle name="40% - Énfasis3 4" xfId="112"/>
    <cellStyle name="40% - Énfasis4 2" xfId="113"/>
    <cellStyle name="40% - Énfasis4 3" xfId="114"/>
    <cellStyle name="40% - Énfasis4 4" xfId="115"/>
    <cellStyle name="40% - Énfasis5 2" xfId="116"/>
    <cellStyle name="40% - Énfasis5 3" xfId="117"/>
    <cellStyle name="40% - Énfasis5 4" xfId="118"/>
    <cellStyle name="40% - Énfasis6 2" xfId="119"/>
    <cellStyle name="40% - Énfasis6 3" xfId="120"/>
    <cellStyle name="40% - Énfasis6 4" xfId="121"/>
    <cellStyle name="60% - Accent1" xfId="20"/>
    <cellStyle name="60% - Accent1 2" xfId="122"/>
    <cellStyle name="60% - Accent2" xfId="21"/>
    <cellStyle name="60% - Accent2 2" xfId="123"/>
    <cellStyle name="60% - Accent3" xfId="22"/>
    <cellStyle name="60% - Accent3 2" xfId="124"/>
    <cellStyle name="60% - Accent4" xfId="23"/>
    <cellStyle name="60% - Accent4 2" xfId="125"/>
    <cellStyle name="60% - Accent5" xfId="24"/>
    <cellStyle name="60% - Accent5 2" xfId="126"/>
    <cellStyle name="60% - Accent6" xfId="25"/>
    <cellStyle name="60% - Accent6 2" xfId="127"/>
    <cellStyle name="60% - Énfasis1 2" xfId="128"/>
    <cellStyle name="60% - Énfasis1 3" xfId="129"/>
    <cellStyle name="60% - Énfasis1 4" xfId="130"/>
    <cellStyle name="60% - Énfasis2 2" xfId="131"/>
    <cellStyle name="60% - Énfasis2 3" xfId="132"/>
    <cellStyle name="60% - Énfasis2 4" xfId="133"/>
    <cellStyle name="60% - Énfasis3 2" xfId="134"/>
    <cellStyle name="60% - Énfasis3 3" xfId="135"/>
    <cellStyle name="60% - Énfasis3 4" xfId="136"/>
    <cellStyle name="60% - Énfasis4 2" xfId="137"/>
    <cellStyle name="60% - Énfasis4 3" xfId="138"/>
    <cellStyle name="60% - Énfasis4 4" xfId="139"/>
    <cellStyle name="60% - Énfasis5 2" xfId="140"/>
    <cellStyle name="60% - Énfasis5 3" xfId="141"/>
    <cellStyle name="60% - Énfasis5 4" xfId="142"/>
    <cellStyle name="60% - Énfasis6 2" xfId="143"/>
    <cellStyle name="60% - Énfasis6 3" xfId="144"/>
    <cellStyle name="60% - Énfasis6 4" xfId="145"/>
    <cellStyle name="Accent1" xfId="26"/>
    <cellStyle name="Accent1 - 20%" xfId="146"/>
    <cellStyle name="Accent1 - 40%" xfId="147"/>
    <cellStyle name="Accent1 - 60%" xfId="148"/>
    <cellStyle name="Accent1 2" xfId="149"/>
    <cellStyle name="Accent1 3" xfId="602"/>
    <cellStyle name="Accent1 4" xfId="576"/>
    <cellStyle name="Accent1 5" xfId="577"/>
    <cellStyle name="Accent1 6" xfId="614"/>
    <cellStyle name="Accent1_ANALISIS PARA PRESENTAR OPRET" xfId="150"/>
    <cellStyle name="Accent2" xfId="27"/>
    <cellStyle name="Accent2 - 20%" xfId="151"/>
    <cellStyle name="Accent2 - 40%" xfId="152"/>
    <cellStyle name="Accent2 - 60%" xfId="153"/>
    <cellStyle name="Accent2 2" xfId="154"/>
    <cellStyle name="Accent2 3" xfId="604"/>
    <cellStyle name="Accent2 4" xfId="579"/>
    <cellStyle name="Accent2 5" xfId="621"/>
    <cellStyle name="Accent2 6" xfId="631"/>
    <cellStyle name="Accent2_ANALISIS PARA PRESENTAR OPRET" xfId="155"/>
    <cellStyle name="Accent3" xfId="28"/>
    <cellStyle name="Accent3 - 20%" xfId="156"/>
    <cellStyle name="Accent3 - 40%" xfId="157"/>
    <cellStyle name="Accent3 - 60%" xfId="158"/>
    <cellStyle name="Accent3 2" xfId="159"/>
    <cellStyle name="Accent3 3" xfId="605"/>
    <cellStyle name="Accent3 4" xfId="582"/>
    <cellStyle name="Accent3 5" xfId="575"/>
    <cellStyle name="Accent3 6" xfId="628"/>
    <cellStyle name="Accent3_ANALISIS PARA PRESENTAR OPRET" xfId="160"/>
    <cellStyle name="Accent4" xfId="29"/>
    <cellStyle name="Accent4 - 20%" xfId="161"/>
    <cellStyle name="Accent4 - 40%" xfId="162"/>
    <cellStyle name="Accent4 - 60%" xfId="163"/>
    <cellStyle name="Accent4 2" xfId="164"/>
    <cellStyle name="Accent4 3" xfId="607"/>
    <cellStyle name="Accent4 4" xfId="584"/>
    <cellStyle name="Accent4 5" xfId="574"/>
    <cellStyle name="Accent4 6" xfId="606"/>
    <cellStyle name="Accent4_ANALISIS PARA PRESENTAR OPRET" xfId="165"/>
    <cellStyle name="Accent5" xfId="30"/>
    <cellStyle name="Accent5 - 20%" xfId="166"/>
    <cellStyle name="Accent5 - 40%" xfId="167"/>
    <cellStyle name="Accent5 - 60%" xfId="168"/>
    <cellStyle name="Accent5 2" xfId="169"/>
    <cellStyle name="Accent5 3" xfId="611"/>
    <cellStyle name="Accent5 4" xfId="589"/>
    <cellStyle name="Accent5 5" xfId="587"/>
    <cellStyle name="Accent5 6" xfId="630"/>
    <cellStyle name="Accent5_ANALISIS PARA PRESENTAR OPRET" xfId="170"/>
    <cellStyle name="Accent6" xfId="31"/>
    <cellStyle name="Accent6 - 20%" xfId="171"/>
    <cellStyle name="Accent6 - 40%" xfId="172"/>
    <cellStyle name="Accent6 - 60%" xfId="173"/>
    <cellStyle name="Accent6 2" xfId="174"/>
    <cellStyle name="Accent6 3" xfId="613"/>
    <cellStyle name="Accent6 4" xfId="590"/>
    <cellStyle name="Accent6 5" xfId="573"/>
    <cellStyle name="Accent6 6" xfId="583"/>
    <cellStyle name="Accent6_ANALISIS PARA PRESENTAR OPRET" xfId="175"/>
    <cellStyle name="Bad" xfId="32"/>
    <cellStyle name="Bad 2" xfId="176"/>
    <cellStyle name="Bad 3" xfId="615"/>
    <cellStyle name="Buena 2" xfId="177"/>
    <cellStyle name="Buena 3" xfId="178"/>
    <cellStyle name="Buena 4" xfId="179"/>
    <cellStyle name="Calculation" xfId="33"/>
    <cellStyle name="Calculation 2" xfId="180"/>
    <cellStyle name="Calculation 3" xfId="616"/>
    <cellStyle name="Cálculo 2" xfId="181"/>
    <cellStyle name="Cálculo 3" xfId="182"/>
    <cellStyle name="Cálculo 4" xfId="183"/>
    <cellStyle name="Celda de comprobación 2" xfId="184"/>
    <cellStyle name="Celda de comprobación 3" xfId="185"/>
    <cellStyle name="Celda de comprobación 4" xfId="186"/>
    <cellStyle name="Celda vinculada 2" xfId="187"/>
    <cellStyle name="Celda vinculada 3" xfId="188"/>
    <cellStyle name="Celda vinculada 4" xfId="189"/>
    <cellStyle name="Check Cell" xfId="190"/>
    <cellStyle name="Comma 10" xfId="191"/>
    <cellStyle name="Comma 11" xfId="192"/>
    <cellStyle name="Comma 11 2" xfId="510"/>
    <cellStyle name="Comma 12" xfId="193"/>
    <cellStyle name="Comma 13" xfId="194"/>
    <cellStyle name="Comma 14" xfId="498"/>
    <cellStyle name="Comma 15" xfId="515"/>
    <cellStyle name="Comma 2" xfId="195"/>
    <cellStyle name="Comma 2 2" xfId="59"/>
    <cellStyle name="Comma 2 3" xfId="196"/>
    <cellStyle name="Comma 2 4" xfId="484"/>
    <cellStyle name="Comma 2 5" xfId="593"/>
    <cellStyle name="Comma 3" xfId="197"/>
    <cellStyle name="Comma 3 2" xfId="198"/>
    <cellStyle name="Comma 3 3" xfId="485"/>
    <cellStyle name="Comma 3_Adicional No. 1  Edificio Biblioteca y Verja y parqueos  Universidad ITECO" xfId="199"/>
    <cellStyle name="Comma 4" xfId="200"/>
    <cellStyle name="Comma 4 2" xfId="201"/>
    <cellStyle name="Comma 4_Presupuesto_remodelacion vivienda en cancino pe" xfId="202"/>
    <cellStyle name="Comma 5" xfId="203"/>
    <cellStyle name="Comma 5 2" xfId="204"/>
    <cellStyle name="Comma 6" xfId="205"/>
    <cellStyle name="Comma 6 2" xfId="526"/>
    <cellStyle name="Comma 7" xfId="206"/>
    <cellStyle name="Comma 7 2" xfId="527"/>
    <cellStyle name="Comma 8" xfId="207"/>
    <cellStyle name="Comma 8 2" xfId="528"/>
    <cellStyle name="Comma 8 2 2" xfId="529"/>
    <cellStyle name="Comma 8 3" xfId="530"/>
    <cellStyle name="Comma 9" xfId="208"/>
    <cellStyle name="Currency 2" xfId="209"/>
    <cellStyle name="Currency 2 2" xfId="210"/>
    <cellStyle name="Currency 2 3" xfId="596"/>
    <cellStyle name="Currency 3" xfId="211"/>
    <cellStyle name="Currency 3 2" xfId="511"/>
    <cellStyle name="Currency 4" xfId="531"/>
    <cellStyle name="Dezimal [0]_Compiling Utility Macros" xfId="516"/>
    <cellStyle name="Dezimal_Compiling Utility Macros" xfId="517"/>
    <cellStyle name="Emphasis 1" xfId="212"/>
    <cellStyle name="Emphasis 2" xfId="213"/>
    <cellStyle name="Emphasis 3" xfId="214"/>
    <cellStyle name="Encabezado 4 2" xfId="215"/>
    <cellStyle name="Encabezado 4 3" xfId="216"/>
    <cellStyle name="Encabezado 4 4" xfId="217"/>
    <cellStyle name="Énfasis 1" xfId="218"/>
    <cellStyle name="Énfasis 2" xfId="219"/>
    <cellStyle name="Énfasis 3" xfId="220"/>
    <cellStyle name="Énfasis1 - 20%" xfId="221"/>
    <cellStyle name="Énfasis1 - 40%" xfId="222"/>
    <cellStyle name="Énfasis1 - 60%" xfId="223"/>
    <cellStyle name="Énfasis1 2" xfId="224"/>
    <cellStyle name="Énfasis1 3" xfId="225"/>
    <cellStyle name="Énfasis1 4" xfId="226"/>
    <cellStyle name="Énfasis2 - 20%" xfId="227"/>
    <cellStyle name="Énfasis2 - 40%" xfId="228"/>
    <cellStyle name="Énfasis2 - 60%" xfId="229"/>
    <cellStyle name="Énfasis2 2" xfId="230"/>
    <cellStyle name="Énfasis2 3" xfId="231"/>
    <cellStyle name="Énfasis2 4" xfId="232"/>
    <cellStyle name="Énfasis3 - 20%" xfId="233"/>
    <cellStyle name="Énfasis3 - 40%" xfId="234"/>
    <cellStyle name="Énfasis3 - 60%" xfId="235"/>
    <cellStyle name="Énfasis3 2" xfId="236"/>
    <cellStyle name="Énfasis3 3" xfId="237"/>
    <cellStyle name="Énfasis3 4" xfId="238"/>
    <cellStyle name="Énfasis4 - 20%" xfId="239"/>
    <cellStyle name="Énfasis4 - 40%" xfId="240"/>
    <cellStyle name="Énfasis4 - 60%" xfId="241"/>
    <cellStyle name="Énfasis4 2" xfId="242"/>
    <cellStyle name="Énfasis4 3" xfId="243"/>
    <cellStyle name="Énfasis4 4" xfId="244"/>
    <cellStyle name="Énfasis5 - 20%" xfId="245"/>
    <cellStyle name="Énfasis5 - 40%" xfId="246"/>
    <cellStyle name="Énfasis5 - 60%" xfId="247"/>
    <cellStyle name="Énfasis5 2" xfId="248"/>
    <cellStyle name="Énfasis5 3" xfId="249"/>
    <cellStyle name="Énfasis5 4" xfId="250"/>
    <cellStyle name="Énfasis6 - 20%" xfId="251"/>
    <cellStyle name="Énfasis6 - 40%" xfId="252"/>
    <cellStyle name="Énfasis6 - 60%" xfId="253"/>
    <cellStyle name="Énfasis6 2" xfId="254"/>
    <cellStyle name="Énfasis6 3" xfId="255"/>
    <cellStyle name="Énfasis6 4" xfId="256"/>
    <cellStyle name="Entrada 2" xfId="257"/>
    <cellStyle name="Entrada 3" xfId="258"/>
    <cellStyle name="Entrada 4" xfId="259"/>
    <cellStyle name="Euro" xfId="34"/>
    <cellStyle name="Euro 2" xfId="260"/>
    <cellStyle name="Euro 2 2" xfId="261"/>
    <cellStyle name="Euro 2 3" xfId="532"/>
    <cellStyle name="Euro 3" xfId="262"/>
    <cellStyle name="Euro 4" xfId="486"/>
    <cellStyle name="Euro_Adicional No. 1  Edificio Biblioteca y Verja y parqueos  Universidad ITECO" xfId="263"/>
    <cellStyle name="Excel Built-in Comma" xfId="264"/>
    <cellStyle name="Excel Built-in Normal" xfId="265"/>
    <cellStyle name="Explanatory Text" xfId="35"/>
    <cellStyle name="Explanatory Text 2" xfId="266"/>
    <cellStyle name="F2" xfId="533"/>
    <cellStyle name="F3" xfId="534"/>
    <cellStyle name="F4" xfId="535"/>
    <cellStyle name="F5" xfId="536"/>
    <cellStyle name="F6" xfId="537"/>
    <cellStyle name="F7" xfId="538"/>
    <cellStyle name="F8" xfId="539"/>
    <cellStyle name="Followed Hyperlink" xfId="267"/>
    <cellStyle name="Followed Hyperlink 2" xfId="512"/>
    <cellStyle name="Good" xfId="268"/>
    <cellStyle name="Heading 1" xfId="36"/>
    <cellStyle name="Heading 1 2" xfId="269"/>
    <cellStyle name="Heading 1 3" xfId="617"/>
    <cellStyle name="Heading 2" xfId="37"/>
    <cellStyle name="Heading 2 2" xfId="270"/>
    <cellStyle name="Heading 2 3" xfId="618"/>
    <cellStyle name="Heading 3" xfId="38"/>
    <cellStyle name="Heading 3 2" xfId="271"/>
    <cellStyle name="Heading 3 3" xfId="619"/>
    <cellStyle name="Heading 4" xfId="272"/>
    <cellStyle name="Hipervínculo 2" xfId="273"/>
    <cellStyle name="Hipervínculo 2 2" xfId="620"/>
    <cellStyle name="Hipervínculo 3" xfId="612"/>
    <cellStyle name="Hipervínculo visitado 2" xfId="274"/>
    <cellStyle name="Hyperlink" xfId="275"/>
    <cellStyle name="Hyperlink 2" xfId="276"/>
    <cellStyle name="Hyperlink 2 2" xfId="610"/>
    <cellStyle name="Incorrecto 2" xfId="277"/>
    <cellStyle name="Incorrecto 3" xfId="278"/>
    <cellStyle name="Incorrecto 4" xfId="279"/>
    <cellStyle name="Input" xfId="280"/>
    <cellStyle name="Linked Cell" xfId="281"/>
    <cellStyle name="Millares" xfId="1" builtinId="3"/>
    <cellStyle name="Millares [0] 2" xfId="518"/>
    <cellStyle name="Millares 10" xfId="60"/>
    <cellStyle name="Millares 10 2" xfId="282"/>
    <cellStyle name="Millares 10 2 2" xfId="623"/>
    <cellStyle name="Millares 10 3" xfId="635"/>
    <cellStyle name="Millares 10 4" xfId="599"/>
    <cellStyle name="Millares 11" xfId="283"/>
    <cellStyle name="Millares 11 2" xfId="284"/>
    <cellStyle name="Millares 12" xfId="285"/>
    <cellStyle name="Millares 12 2" xfId="286"/>
    <cellStyle name="Millares 12 2 2" xfId="540"/>
    <cellStyle name="Millares 12 3" xfId="287"/>
    <cellStyle name="Millares 13" xfId="288"/>
    <cellStyle name="Millares 13 2" xfId="289"/>
    <cellStyle name="Millares 14" xfId="290"/>
    <cellStyle name="Millares 15" xfId="291"/>
    <cellStyle name="Millares 16" xfId="292"/>
    <cellStyle name="Millares 17" xfId="293"/>
    <cellStyle name="Millares 18" xfId="541"/>
    <cellStyle name="Millares 19" xfId="542"/>
    <cellStyle name="Millares 19 2" xfId="634"/>
    <cellStyle name="Millares 2" xfId="39"/>
    <cellStyle name="Millares 2 10" xfId="294"/>
    <cellStyle name="Millares 2 10 2 2" xfId="624"/>
    <cellStyle name="Millares 2 2" xfId="57"/>
    <cellStyle name="Millares 2 2 2" xfId="295"/>
    <cellStyle name="Millares 2 2 2 2" xfId="296"/>
    <cellStyle name="Millares 2 2 2 2 2" xfId="506"/>
    <cellStyle name="Millares 2 2 2 3" xfId="636"/>
    <cellStyle name="Millares 2 2 3" xfId="297"/>
    <cellStyle name="Millares 2 2 4" xfId="298"/>
    <cellStyle name="Millares 2 2 5" xfId="601"/>
    <cellStyle name="Millares 2 3" xfId="55"/>
    <cellStyle name="Millares 2 3 2" xfId="299"/>
    <cellStyle name="Millares 2 3 3" xfId="487"/>
    <cellStyle name="Millares 2 4" xfId="53"/>
    <cellStyle name="Millares 2 4 2" xfId="505"/>
    <cellStyle name="Millares 2 5" xfId="300"/>
    <cellStyle name="Millares 2_ANALISIS COSTOS PORTICOS GRAN TECHO" xfId="301"/>
    <cellStyle name="Millares 20" xfId="597"/>
    <cellStyle name="Millares 21" xfId="609"/>
    <cellStyle name="Millares 22" xfId="608"/>
    <cellStyle name="Millares 23" xfId="501"/>
    <cellStyle name="Millares 24" xfId="626"/>
    <cellStyle name="Millares 25" xfId="641"/>
    <cellStyle name="Millares 3" xfId="40"/>
    <cellStyle name="Millares 3 2" xfId="302"/>
    <cellStyle name="Millares 3 2 2" xfId="5"/>
    <cellStyle name="Millares 3 2 2 2" xfId="303"/>
    <cellStyle name="Millares 3 2 3" xfId="304"/>
    <cellStyle name="Millares 3 2 4" xfId="305"/>
    <cellStyle name="Millares 3 2 5" xfId="306"/>
    <cellStyle name="Millares 3 2 6" xfId="307"/>
    <cellStyle name="Millares 3 2 7" xfId="580"/>
    <cellStyle name="Millares 3 2 8" xfId="603"/>
    <cellStyle name="Millares 3 3" xfId="308"/>
    <cellStyle name="Millares 3 3 2" xfId="543"/>
    <cellStyle name="Millares 3 4" xfId="309"/>
    <cellStyle name="Millares 3 5" xfId="488"/>
    <cellStyle name="Millares 3 6" xfId="578"/>
    <cellStyle name="Millares 3_DESGLOSE_DE_PORTICOS_METALICOS_UASD_BONAO_ENV" xfId="310"/>
    <cellStyle name="Millares 4" xfId="41"/>
    <cellStyle name="Millares 4 2" xfId="311"/>
    <cellStyle name="Millares 4 2 2" xfId="544"/>
    <cellStyle name="Millares 4 3" xfId="312"/>
    <cellStyle name="Millares 4 3 2" xfId="545"/>
    <cellStyle name="Millares 4 4" xfId="313"/>
    <cellStyle name="Millares 4 5" xfId="546"/>
    <cellStyle name="Millares 4 6" xfId="586"/>
    <cellStyle name="Millares 4_Presupuesto Construccion edificio oficina gubernamentales de san juan" xfId="314"/>
    <cellStyle name="Millares 5" xfId="315"/>
    <cellStyle name="Millares 5 2" xfId="316"/>
    <cellStyle name="Millares 5 2 2" xfId="317"/>
    <cellStyle name="Millares 5 3" xfId="318"/>
    <cellStyle name="Millares 5 4" xfId="319"/>
    <cellStyle name="Millares 5 5" xfId="320"/>
    <cellStyle name="Millares 6" xfId="321"/>
    <cellStyle name="Millares 6 2" xfId="322"/>
    <cellStyle name="Millares 6 2 2" xfId="509"/>
    <cellStyle name="Millares 6 3" xfId="508"/>
    <cellStyle name="Millares 7" xfId="61"/>
    <cellStyle name="Millares 7 2" xfId="62"/>
    <cellStyle name="Millares 7 2 2" xfId="547"/>
    <cellStyle name="Millares 7 2 2 2" xfId="548"/>
    <cellStyle name="Millares 7 2 3" xfId="549"/>
    <cellStyle name="Millares 7 2 4" xfId="323"/>
    <cellStyle name="Millares 7 2 5" xfId="550"/>
    <cellStyle name="Millares 7 2 6" xfId="551"/>
    <cellStyle name="Millares 7 2 7" xfId="552"/>
    <cellStyle name="Millares 7 2 8" xfId="553"/>
    <cellStyle name="Millares 7 2 9" xfId="554"/>
    <cellStyle name="Millares 7 3" xfId="324"/>
    <cellStyle name="Millares 8" xfId="325"/>
    <cellStyle name="Millares 8 2" xfId="326"/>
    <cellStyle name="Millares 8 2 2" xfId="327"/>
    <cellStyle name="Millares 8 3" xfId="328"/>
    <cellStyle name="Millares 8 4" xfId="598"/>
    <cellStyle name="Millares 9" xfId="63"/>
    <cellStyle name="Millares 9 2" xfId="329"/>
    <cellStyle name="Millares 9 2 2" xfId="330"/>
    <cellStyle name="Millares 9 2 3" xfId="331"/>
    <cellStyle name="Millares 9 2 4" xfId="332"/>
    <cellStyle name="Millares 9 3" xfId="333"/>
    <cellStyle name="Moneda" xfId="499" builtinId="4"/>
    <cellStyle name="Moneda [0] 2" xfId="334"/>
    <cellStyle name="Moneda 10" xfId="335"/>
    <cellStyle name="Moneda 11" xfId="633"/>
    <cellStyle name="Moneda 13" xfId="502"/>
    <cellStyle name="Moneda 2" xfId="42"/>
    <cellStyle name="Moneda 2 2" xfId="43"/>
    <cellStyle name="Moneda 2 2 2" xfId="7"/>
    <cellStyle name="Moneda 2 2 2 2" xfId="336"/>
    <cellStyle name="Moneda 2 2 2 3" xfId="337"/>
    <cellStyle name="Moneda 2 2 2 4" xfId="338"/>
    <cellStyle name="Moneda 2 2 2 5" xfId="591"/>
    <cellStyle name="Moneda 2 2 3" xfId="339"/>
    <cellStyle name="Moneda 2 2 3 2" xfId="340"/>
    <cellStyle name="Moneda 2 2 4" xfId="341"/>
    <cellStyle name="Moneda 2 2 5" xfId="342"/>
    <cellStyle name="Moneda 2 2 6" xfId="343"/>
    <cellStyle name="Moneda 2 2 7" xfId="483"/>
    <cellStyle name="Moneda 2 2 8" xfId="625"/>
    <cellStyle name="Moneda 2 3" xfId="58"/>
    <cellStyle name="Moneda 2 4" xfId="344"/>
    <cellStyle name="Moneda 2 5" xfId="489"/>
    <cellStyle name="Moneda 2 6" xfId="568"/>
    <cellStyle name="Moneda 2_ANALISIS COSTOS PORTICOS GRAN TECHO" xfId="345"/>
    <cellStyle name="Moneda 3" xfId="72"/>
    <cellStyle name="Moneda 3 2" xfId="346"/>
    <cellStyle name="Moneda 3 3" xfId="347"/>
    <cellStyle name="Moneda 3 4" xfId="490"/>
    <cellStyle name="Moneda 3 5" xfId="567"/>
    <cellStyle name="Moneda 4" xfId="348"/>
    <cellStyle name="Moneda 4 2" xfId="349"/>
    <cellStyle name="Moneda 4 3" xfId="491"/>
    <cellStyle name="Moneda 5" xfId="350"/>
    <cellStyle name="Moneda 5 2" xfId="351"/>
    <cellStyle name="Moneda 6" xfId="352"/>
    <cellStyle name="Moneda 6 2" xfId="555"/>
    <cellStyle name="Moneda 7" xfId="353"/>
    <cellStyle name="Moneda 7 2" xfId="3"/>
    <cellStyle name="Moneda 7 3" xfId="585"/>
    <cellStyle name="Moneda 8" xfId="354"/>
    <cellStyle name="Moneda 9" xfId="355"/>
    <cellStyle name="Neutral 2" xfId="356"/>
    <cellStyle name="Neutral 3" xfId="357"/>
    <cellStyle name="Neutral 4" xfId="358"/>
    <cellStyle name="No-definido" xfId="519"/>
    <cellStyle name="Normal" xfId="0" builtinId="0"/>
    <cellStyle name="Normal - Style1" xfId="44"/>
    <cellStyle name="Normal 10" xfId="359"/>
    <cellStyle name="Normal 10 2" xfId="64"/>
    <cellStyle name="Normal 10 21" xfId="637"/>
    <cellStyle name="Normal 10 3" xfId="507"/>
    <cellStyle name="Normal 11" xfId="360"/>
    <cellStyle name="Normal 12" xfId="361"/>
    <cellStyle name="Normal 13" xfId="362"/>
    <cellStyle name="Normal 14" xfId="363"/>
    <cellStyle name="Normal 14 2" xfId="492"/>
    <cellStyle name="Normal 15" xfId="364"/>
    <cellStyle name="Normal 16" xfId="365"/>
    <cellStyle name="Normal 17" xfId="366"/>
    <cellStyle name="Normal 18" xfId="367"/>
    <cellStyle name="Normal 19" xfId="368"/>
    <cellStyle name="Normal 19 2" xfId="569"/>
    <cellStyle name="Normal 2" xfId="45"/>
    <cellStyle name="Normal 2 10" xfId="570"/>
    <cellStyle name="Normal 2 2" xfId="46"/>
    <cellStyle name="Normal 2 2 2" xfId="2"/>
    <cellStyle name="Normal 2 2 2 2" xfId="369"/>
    <cellStyle name="Normal 2 2 2 2 2" xfId="638"/>
    <cellStyle name="Normal 2 2 3" xfId="592"/>
    <cellStyle name="Normal 2 3" xfId="47"/>
    <cellStyle name="Normal 2 3 2" xfId="370"/>
    <cellStyle name="Normal 2 3 3" xfId="504"/>
    <cellStyle name="Normal 2 3 4" xfId="594"/>
    <cellStyle name="Normal 2 3_Presupuesto Construccion Parqueo edificio comedor UASD, JULIO 2011" xfId="69"/>
    <cellStyle name="Normal 2 4" xfId="54"/>
    <cellStyle name="Normal 2 4 2" xfId="556"/>
    <cellStyle name="Normal 2 4 3" xfId="371"/>
    <cellStyle name="Normal 2 5" xfId="372"/>
    <cellStyle name="Normal 2 6" xfId="514"/>
    <cellStyle name="Normal 2_Adicional No. 1  Edificio Biblioteca y Verja y parqueos  Universidad ITECO" xfId="373"/>
    <cellStyle name="Normal 20" xfId="374"/>
    <cellStyle name="Normal 21" xfId="375"/>
    <cellStyle name="Normal 22" xfId="376"/>
    <cellStyle name="Normal 23" xfId="65"/>
    <cellStyle name="Normal 24" xfId="377"/>
    <cellStyle name="Normal 24 2" xfId="557"/>
    <cellStyle name="Normal 25" xfId="378"/>
    <cellStyle name="Normal 26" xfId="379"/>
    <cellStyle name="Normal 27" xfId="380"/>
    <cellStyle name="Normal 27 2" xfId="600"/>
    <cellStyle name="Normal 27 3" xfId="639"/>
    <cellStyle name="Normal 28" xfId="482"/>
    <cellStyle name="Normal 29" xfId="497"/>
    <cellStyle name="Normal 3" xfId="6"/>
    <cellStyle name="Normal 3 10" xfId="381"/>
    <cellStyle name="Normal 3 2" xfId="56"/>
    <cellStyle name="Normal 3 2 2" xfId="382"/>
    <cellStyle name="Normal 3 2 3" xfId="383"/>
    <cellStyle name="Normal 3 2 3 2" xfId="645"/>
    <cellStyle name="Normal 3 2 4" xfId="493"/>
    <cellStyle name="Normal 3 3" xfId="384"/>
    <cellStyle name="Normal 3 3 2" xfId="70"/>
    <cellStyle name="Normal 3 3 3" xfId="588"/>
    <cellStyle name="Normal 3 4" xfId="558"/>
    <cellStyle name="Normal 3 5" xfId="566"/>
    <cellStyle name="Normal 3 7" xfId="500"/>
    <cellStyle name="Normal 3_PRESUPTO CALLES DEL MUNIC. DE GUERRA" xfId="4"/>
    <cellStyle name="Normal 30" xfId="503"/>
    <cellStyle name="Normal 31" xfId="385"/>
    <cellStyle name="Normal 32" xfId="513"/>
    <cellStyle name="Normal 33" xfId="572"/>
    <cellStyle name="Normal 34" xfId="581"/>
    <cellStyle name="Normal 35" xfId="629"/>
    <cellStyle name="Normal 36" xfId="632"/>
    <cellStyle name="Normal 37" xfId="643"/>
    <cellStyle name="Normal 38" xfId="644"/>
    <cellStyle name="Normal 4" xfId="48"/>
    <cellStyle name="Normal 4 10" xfId="386"/>
    <cellStyle name="Normal 4 11" xfId="387"/>
    <cellStyle name="Normal 4 12" xfId="388"/>
    <cellStyle name="Normal 4 13" xfId="389"/>
    <cellStyle name="Normal 4 14" xfId="390"/>
    <cellStyle name="Normal 4 2" xfId="391"/>
    <cellStyle name="Normal 4 3" xfId="392"/>
    <cellStyle name="Normal 4 3 2" xfId="559"/>
    <cellStyle name="Normal 4 4" xfId="393"/>
    <cellStyle name="Normal 4 5" xfId="394"/>
    <cellStyle name="Normal 4 6" xfId="395"/>
    <cellStyle name="Normal 4 7" xfId="396"/>
    <cellStyle name="Normal 4 8" xfId="397"/>
    <cellStyle name="Normal 4 9" xfId="398"/>
    <cellStyle name="Normal 4_Administration_Building_-_Lista_de_Partidas_y_Cantidades_-_(PVDC-004)_REVC mod" xfId="399"/>
    <cellStyle name="Normal 5" xfId="400"/>
    <cellStyle name="Normal 5 10" xfId="401"/>
    <cellStyle name="Normal 5 11" xfId="402"/>
    <cellStyle name="Normal 5 12" xfId="403"/>
    <cellStyle name="Normal 5 13" xfId="404"/>
    <cellStyle name="Normal 5 14" xfId="405"/>
    <cellStyle name="Normal 5 15" xfId="627"/>
    <cellStyle name="Normal 5 2" xfId="406"/>
    <cellStyle name="Normal 5 3" xfId="407"/>
    <cellStyle name="Normal 5 4" xfId="408"/>
    <cellStyle name="Normal 5 5" xfId="409"/>
    <cellStyle name="Normal 5 6" xfId="410"/>
    <cellStyle name="Normal 5 7" xfId="411"/>
    <cellStyle name="Normal 5 8" xfId="412"/>
    <cellStyle name="Normal 5 9" xfId="413"/>
    <cellStyle name="Normal 5_Administration_Building_-_Lista_de_Partidas_y_Cantidades_-_(PVDC-004)_REVC mod" xfId="414"/>
    <cellStyle name="Normal 6" xfId="66"/>
    <cellStyle name="Normal 6 2" xfId="415"/>
    <cellStyle name="Normal 6 2 2" xfId="640"/>
    <cellStyle name="Normal 6 3" xfId="494"/>
    <cellStyle name="Normal 6_CUB 4 (GARAOL)PROCESO" xfId="416"/>
    <cellStyle name="Normal 7" xfId="417"/>
    <cellStyle name="Normal 7 2" xfId="560"/>
    <cellStyle name="Normal 8" xfId="418"/>
    <cellStyle name="Normal 8 2" xfId="495"/>
    <cellStyle name="Normal 84" xfId="646"/>
    <cellStyle name="Normal 9" xfId="419"/>
    <cellStyle name="Normal_CUBICACION 1ERA Y FINAL CALLE LAS CARRERAS 2DA. ETAPA." xfId="642"/>
    <cellStyle name="Notas 2" xfId="420"/>
    <cellStyle name="Notas 3" xfId="421"/>
    <cellStyle name="Notas 4" xfId="422"/>
    <cellStyle name="Note" xfId="423"/>
    <cellStyle name="Note 2" xfId="561"/>
    <cellStyle name="Output" xfId="49"/>
    <cellStyle name="Output 2" xfId="424"/>
    <cellStyle name="Output 3" xfId="622"/>
    <cellStyle name="Partida" xfId="520"/>
    <cellStyle name="Percent 2" xfId="71"/>
    <cellStyle name="Percent 2 2" xfId="425"/>
    <cellStyle name="Percent 2 3" xfId="562"/>
    <cellStyle name="Percent 2 4" xfId="595"/>
    <cellStyle name="Percent 3" xfId="426"/>
    <cellStyle name="Percent 3 2" xfId="427"/>
    <cellStyle name="Percent 4" xfId="563"/>
    <cellStyle name="Porcentaje 2" xfId="428"/>
    <cellStyle name="Porcentaje 2 2" xfId="571"/>
    <cellStyle name="Porcentual 10" xfId="564"/>
    <cellStyle name="Porcentual 2" xfId="50"/>
    <cellStyle name="Porcentual 2 2" xfId="429"/>
    <cellStyle name="Porcentual 2 2 2" xfId="430"/>
    <cellStyle name="Porcentual 2 3" xfId="431"/>
    <cellStyle name="Porcentual 2 4" xfId="432"/>
    <cellStyle name="Porcentual 2_ANALISIS COSTOS PORTICOS GRAN TECHO" xfId="433"/>
    <cellStyle name="Porcentual 3" xfId="67"/>
    <cellStyle name="Porcentual 3 10" xfId="434"/>
    <cellStyle name="Porcentual 3 11" xfId="435"/>
    <cellStyle name="Porcentual 3 12" xfId="436"/>
    <cellStyle name="Porcentual 3 13" xfId="437"/>
    <cellStyle name="Porcentual 3 14" xfId="438"/>
    <cellStyle name="Porcentual 3 15" xfId="565"/>
    <cellStyle name="Porcentual 3 2" xfId="439"/>
    <cellStyle name="Porcentual 3 3" xfId="440"/>
    <cellStyle name="Porcentual 3 4" xfId="441"/>
    <cellStyle name="Porcentual 3 5" xfId="442"/>
    <cellStyle name="Porcentual 3 6" xfId="443"/>
    <cellStyle name="Porcentual 3 7" xfId="444"/>
    <cellStyle name="Porcentual 3 8" xfId="445"/>
    <cellStyle name="Porcentual 3 9" xfId="446"/>
    <cellStyle name="Porcentual 4" xfId="68"/>
    <cellStyle name="Porcentual 4 2" xfId="496"/>
    <cellStyle name="Porcentual 5" xfId="447"/>
    <cellStyle name="Porcentual 5 2" xfId="448"/>
    <cellStyle name="Porcentual 5 2 2" xfId="449"/>
    <cellStyle name="Porcentual 6" xfId="450"/>
    <cellStyle name="Porcentual 7" xfId="451"/>
    <cellStyle name="Porcentual 8" xfId="452"/>
    <cellStyle name="Porcentual 9" xfId="453"/>
    <cellStyle name="Salida 2" xfId="454"/>
    <cellStyle name="Salida 3" xfId="455"/>
    <cellStyle name="Salida 4" xfId="456"/>
    <cellStyle name="Sheet Title" xfId="457"/>
    <cellStyle name="Standard_Anpassen der Amortisation" xfId="521"/>
    <cellStyle name="Subpartida" xfId="522"/>
    <cellStyle name="Subtotal" xfId="523"/>
    <cellStyle name="Texto de advertencia 2" xfId="458"/>
    <cellStyle name="Texto de advertencia 3" xfId="459"/>
    <cellStyle name="Texto de advertencia 4" xfId="460"/>
    <cellStyle name="Texto explicativo 2" xfId="461"/>
    <cellStyle name="Texto explicativo 3" xfId="462"/>
    <cellStyle name="Texto explicativo 4" xfId="463"/>
    <cellStyle name="Title" xfId="51"/>
    <cellStyle name="Title 2" xfId="464"/>
    <cellStyle name="Título 1 2" xfId="465"/>
    <cellStyle name="Título 1 3" xfId="466"/>
    <cellStyle name="Título 1 4" xfId="467"/>
    <cellStyle name="Título 2 2" xfId="468"/>
    <cellStyle name="Título 2 3" xfId="469"/>
    <cellStyle name="Título 2 4" xfId="470"/>
    <cellStyle name="Título 3 2" xfId="471"/>
    <cellStyle name="Título 3 3" xfId="472"/>
    <cellStyle name="Título 3 4" xfId="473"/>
    <cellStyle name="Título 4" xfId="474"/>
    <cellStyle name="Título 5" xfId="475"/>
    <cellStyle name="Título 6" xfId="476"/>
    <cellStyle name="Título de hoja" xfId="477"/>
    <cellStyle name="Total 2" xfId="478"/>
    <cellStyle name="Total 3" xfId="479"/>
    <cellStyle name="Total 4" xfId="480"/>
    <cellStyle name="Währung" xfId="52"/>
    <cellStyle name="Währung [0]_Compiling Utility Macros" xfId="524"/>
    <cellStyle name="Währung_Compiling Utility Macros" xfId="525"/>
    <cellStyle name="Warning Text" xfId="48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6" Type="http://schemas.openxmlformats.org/officeDocument/2006/relationships/externalLink" Target="externalLinks/externalLink12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styles" Target="styles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calcChain" Target="calcChain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266234</xdr:colOff>
      <xdr:row>0</xdr:row>
      <xdr:rowOff>51954</xdr:rowOff>
    </xdr:from>
    <xdr:to>
      <xdr:col>4</xdr:col>
      <xdr:colOff>121227</xdr:colOff>
      <xdr:row>4</xdr:row>
      <xdr:rowOff>353496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134" y="51954"/>
          <a:ext cx="1502818" cy="182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802742</xdr:colOff>
      <xdr:row>0</xdr:row>
      <xdr:rowOff>244778</xdr:rowOff>
    </xdr:from>
    <xdr:to>
      <xdr:col>6</xdr:col>
      <xdr:colOff>1575958</xdr:colOff>
      <xdr:row>4</xdr:row>
      <xdr:rowOff>319439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1167" y="244778"/>
          <a:ext cx="2097191" cy="1598661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313766</xdr:colOff>
      <xdr:row>0</xdr:row>
      <xdr:rowOff>69272</xdr:rowOff>
    </xdr:from>
    <xdr:to>
      <xdr:col>1</xdr:col>
      <xdr:colOff>1541318</xdr:colOff>
      <xdr:row>4</xdr:row>
      <xdr:rowOff>259772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6" y="69272"/>
          <a:ext cx="1760952" cy="1714500"/>
        </a:xfrm>
        <a:prstGeom prst="rect">
          <a:avLst/>
        </a:prstGeom>
      </xdr:spPr>
    </xdr:pic>
    <xdr:clientData/>
  </xdr:twoCellAnchor>
  <xdr:twoCellAnchor>
    <xdr:from>
      <xdr:col>0</xdr:col>
      <xdr:colOff>431745</xdr:colOff>
      <xdr:row>75</xdr:row>
      <xdr:rowOff>1</xdr:rowOff>
    </xdr:from>
    <xdr:to>
      <xdr:col>1</xdr:col>
      <xdr:colOff>3070411</xdr:colOff>
      <xdr:row>75</xdr:row>
      <xdr:rowOff>1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CxnSpPr/>
      </xdr:nvCxnSpPr>
      <xdr:spPr>
        <a:xfrm>
          <a:off x="431745" y="21316951"/>
          <a:ext cx="3172066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483887</xdr:colOff>
      <xdr:row>75</xdr:row>
      <xdr:rowOff>1</xdr:rowOff>
    </xdr:from>
    <xdr:to>
      <xdr:col>6</xdr:col>
      <xdr:colOff>1461279</xdr:colOff>
      <xdr:row>75</xdr:row>
      <xdr:rowOff>1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CxnSpPr/>
      </xdr:nvCxnSpPr>
      <xdr:spPr>
        <a:xfrm>
          <a:off x="5170187" y="21316951"/>
          <a:ext cx="4063492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298119</xdr:colOff>
      <xdr:row>75</xdr:row>
      <xdr:rowOff>1</xdr:rowOff>
    </xdr:from>
    <xdr:to>
      <xdr:col>2</xdr:col>
      <xdr:colOff>640773</xdr:colOff>
      <xdr:row>75</xdr:row>
      <xdr:rowOff>1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CxnSpPr/>
      </xdr:nvCxnSpPr>
      <xdr:spPr>
        <a:xfrm>
          <a:off x="298119" y="21316951"/>
          <a:ext cx="411455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2545769</xdr:colOff>
      <xdr:row>88</xdr:row>
      <xdr:rowOff>1</xdr:rowOff>
    </xdr:from>
    <xdr:to>
      <xdr:col>5</xdr:col>
      <xdr:colOff>100848</xdr:colOff>
      <xdr:row>88</xdr:row>
      <xdr:rowOff>1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CxnSpPr/>
      </xdr:nvCxnSpPr>
      <xdr:spPr>
        <a:xfrm>
          <a:off x="3079169" y="24536401"/>
          <a:ext cx="347010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2528451</xdr:colOff>
      <xdr:row>81</xdr:row>
      <xdr:rowOff>1</xdr:rowOff>
    </xdr:from>
    <xdr:to>
      <xdr:col>5</xdr:col>
      <xdr:colOff>83530</xdr:colOff>
      <xdr:row>81</xdr:row>
      <xdr:rowOff>1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CxnSpPr/>
      </xdr:nvCxnSpPr>
      <xdr:spPr>
        <a:xfrm>
          <a:off x="3061851" y="22802851"/>
          <a:ext cx="347010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96</xdr:row>
      <xdr:rowOff>90296</xdr:rowOff>
    </xdr:from>
    <xdr:to>
      <xdr:col>6</xdr:col>
      <xdr:colOff>1265463</xdr:colOff>
      <xdr:row>100</xdr:row>
      <xdr:rowOff>90295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5368636" y="34380296"/>
          <a:ext cx="4174918" cy="9005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 Revisado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Patricia Figueroa</a:t>
          </a:r>
        </a:p>
        <a:p>
          <a:pPr algn="ctr"/>
          <a:r>
            <a:rPr lang="es-DO" sz="1400">
              <a:latin typeface="Century Gothic" panose="020B0502020202020204" pitchFamily="34" charset="0"/>
            </a:rPr>
            <a:t>Enc. Unidad de Presupuesto CPADP</a:t>
          </a:r>
        </a:p>
      </xdr:txBody>
    </xdr:sp>
    <xdr:clientData/>
  </xdr:twoCellAnchor>
  <xdr:twoCellAnchor>
    <xdr:from>
      <xdr:col>0</xdr:col>
      <xdr:colOff>15875</xdr:colOff>
      <xdr:row>96</xdr:row>
      <xdr:rowOff>190500</xdr:rowOff>
    </xdr:from>
    <xdr:to>
      <xdr:col>1</xdr:col>
      <xdr:colOff>3608160</xdr:colOff>
      <xdr:row>101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5875" y="23209250"/>
          <a:ext cx="4322535" cy="920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Elaborado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Schleiden</a:t>
          </a:r>
          <a:r>
            <a:rPr lang="es-DO" sz="1400" b="1" baseline="0">
              <a:latin typeface="Century Gothic" panose="020B0502020202020204" pitchFamily="34" charset="0"/>
            </a:rPr>
            <a:t> Reyes</a:t>
          </a:r>
          <a:endParaRPr lang="es-DO" sz="1400" b="1">
            <a:latin typeface="Century Gothic" panose="020B0502020202020204" pitchFamily="34" charset="0"/>
          </a:endParaRPr>
        </a:p>
        <a:p>
          <a:pPr algn="ctr"/>
          <a:r>
            <a:rPr lang="es-DO" sz="1400">
              <a:latin typeface="Century Gothic" panose="020B0502020202020204" pitchFamily="34" charset="0"/>
            </a:rPr>
            <a:t>Presupuestista de obras CPADP</a:t>
          </a:r>
        </a:p>
      </xdr:txBody>
    </xdr:sp>
    <xdr:clientData/>
  </xdr:twoCellAnchor>
  <xdr:twoCellAnchor>
    <xdr:from>
      <xdr:col>0</xdr:col>
      <xdr:colOff>13607</xdr:colOff>
      <xdr:row>104</xdr:row>
      <xdr:rowOff>387545</xdr:rowOff>
    </xdr:from>
    <xdr:to>
      <xdr:col>6</xdr:col>
      <xdr:colOff>1265464</xdr:colOff>
      <xdr:row>106</xdr:row>
      <xdr:rowOff>82868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13607" y="36478636"/>
          <a:ext cx="9529948" cy="8210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Aprobado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Domingo López Acosta</a:t>
          </a:r>
        </a:p>
        <a:p>
          <a:pPr algn="ctr"/>
          <a:r>
            <a:rPr lang="es-DO" sz="1400">
              <a:latin typeface="Century Gothic" panose="020B0502020202020204" pitchFamily="34" charset="0"/>
            </a:rPr>
            <a:t>Enc. Departamento de Ingeniería  CPADP</a:t>
          </a:r>
        </a:p>
      </xdr:txBody>
    </xdr:sp>
    <xdr:clientData/>
  </xdr:twoCellAnchor>
  <xdr:twoCellAnchor>
    <xdr:from>
      <xdr:col>3</xdr:col>
      <xdr:colOff>0</xdr:colOff>
      <xdr:row>96</xdr:row>
      <xdr:rowOff>76689</xdr:rowOff>
    </xdr:from>
    <xdr:to>
      <xdr:col>6</xdr:col>
      <xdr:colOff>1265464</xdr:colOff>
      <xdr:row>96</xdr:row>
      <xdr:rowOff>76689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CxnSpPr/>
      </xdr:nvCxnSpPr>
      <xdr:spPr>
        <a:xfrm>
          <a:off x="5368636" y="34366689"/>
          <a:ext cx="417491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13607</xdr:colOff>
      <xdr:row>96</xdr:row>
      <xdr:rowOff>76689</xdr:rowOff>
    </xdr:from>
    <xdr:to>
      <xdr:col>1</xdr:col>
      <xdr:colOff>3605893</xdr:colOff>
      <xdr:row>96</xdr:row>
      <xdr:rowOff>76689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CxnSpPr/>
      </xdr:nvCxnSpPr>
      <xdr:spPr>
        <a:xfrm>
          <a:off x="13607" y="34366689"/>
          <a:ext cx="418110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2190750</xdr:colOff>
      <xdr:row>104</xdr:row>
      <xdr:rowOff>342642</xdr:rowOff>
    </xdr:from>
    <xdr:to>
      <xdr:col>5</xdr:col>
      <xdr:colOff>0</xdr:colOff>
      <xdr:row>104</xdr:row>
      <xdr:rowOff>342642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CxnSpPr/>
      </xdr:nvCxnSpPr>
      <xdr:spPr>
        <a:xfrm>
          <a:off x="2779568" y="36433733"/>
          <a:ext cx="418234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104</xdr:row>
      <xdr:rowOff>90296</xdr:rowOff>
    </xdr:from>
    <xdr:to>
      <xdr:col>6</xdr:col>
      <xdr:colOff>1265463</xdr:colOff>
      <xdr:row>108</xdr:row>
      <xdr:rowOff>90295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5810250" y="25055321"/>
          <a:ext cx="5008788" cy="8762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 Revisado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Patricia Figueroa</a:t>
          </a:r>
        </a:p>
        <a:p>
          <a:pPr algn="ctr"/>
          <a:r>
            <a:rPr lang="es-DO" sz="1400">
              <a:latin typeface="Century Gothic" panose="020B0502020202020204" pitchFamily="34" charset="0"/>
            </a:rPr>
            <a:t>Enc. Unidad de Presupuesto CPADP</a:t>
          </a:r>
        </a:p>
      </xdr:txBody>
    </xdr:sp>
    <xdr:clientData/>
  </xdr:twoCellAnchor>
  <xdr:twoCellAnchor>
    <xdr:from>
      <xdr:col>0</xdr:col>
      <xdr:colOff>0</xdr:colOff>
      <xdr:row>104</xdr:row>
      <xdr:rowOff>90296</xdr:rowOff>
    </xdr:from>
    <xdr:to>
      <xdr:col>1</xdr:col>
      <xdr:colOff>3592285</xdr:colOff>
      <xdr:row>108</xdr:row>
      <xdr:rowOff>35867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0" y="25055321"/>
          <a:ext cx="4316185" cy="8218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Elaborado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Schleiden</a:t>
          </a:r>
          <a:r>
            <a:rPr lang="es-DO" sz="1400" b="1" baseline="0">
              <a:latin typeface="Century Gothic" panose="020B0502020202020204" pitchFamily="34" charset="0"/>
            </a:rPr>
            <a:t> Reyes</a:t>
          </a:r>
          <a:endParaRPr lang="es-DO" sz="1400" b="1">
            <a:latin typeface="Century Gothic" panose="020B0502020202020204" pitchFamily="34" charset="0"/>
          </a:endParaRPr>
        </a:p>
        <a:p>
          <a:pPr algn="ctr"/>
          <a:r>
            <a:rPr lang="es-DO" sz="1400">
              <a:latin typeface="Century Gothic" panose="020B0502020202020204" pitchFamily="34" charset="0"/>
            </a:rPr>
            <a:t>Presupuestista de obras CPADP</a:t>
          </a:r>
        </a:p>
      </xdr:txBody>
    </xdr:sp>
    <xdr:clientData/>
  </xdr:twoCellAnchor>
  <xdr:twoCellAnchor>
    <xdr:from>
      <xdr:col>0</xdr:col>
      <xdr:colOff>13607</xdr:colOff>
      <xdr:row>112</xdr:row>
      <xdr:rowOff>387545</xdr:rowOff>
    </xdr:from>
    <xdr:to>
      <xdr:col>6</xdr:col>
      <xdr:colOff>1265464</xdr:colOff>
      <xdr:row>114</xdr:row>
      <xdr:rowOff>82868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13607" y="27105170"/>
          <a:ext cx="10805432" cy="8097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Aprobado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Domingo López Acosta</a:t>
          </a:r>
        </a:p>
        <a:p>
          <a:pPr algn="ctr"/>
          <a:r>
            <a:rPr lang="es-DO" sz="1400">
              <a:latin typeface="Century Gothic" panose="020B0502020202020204" pitchFamily="34" charset="0"/>
            </a:rPr>
            <a:t>Enc. Departamento de Ingeniería  CPADP</a:t>
          </a:r>
        </a:p>
      </xdr:txBody>
    </xdr:sp>
    <xdr:clientData/>
  </xdr:twoCellAnchor>
  <xdr:twoCellAnchor>
    <xdr:from>
      <xdr:col>3</xdr:col>
      <xdr:colOff>0</xdr:colOff>
      <xdr:row>104</xdr:row>
      <xdr:rowOff>76689</xdr:rowOff>
    </xdr:from>
    <xdr:to>
      <xdr:col>6</xdr:col>
      <xdr:colOff>1265464</xdr:colOff>
      <xdr:row>104</xdr:row>
      <xdr:rowOff>76689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>
          <a:off x="5810250" y="25041714"/>
          <a:ext cx="500878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13607</xdr:colOff>
      <xdr:row>104</xdr:row>
      <xdr:rowOff>76689</xdr:rowOff>
    </xdr:from>
    <xdr:to>
      <xdr:col>1</xdr:col>
      <xdr:colOff>3605893</xdr:colOff>
      <xdr:row>104</xdr:row>
      <xdr:rowOff>76689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CxnSpPr/>
      </xdr:nvCxnSpPr>
      <xdr:spPr>
        <a:xfrm>
          <a:off x="13607" y="25041714"/>
          <a:ext cx="4316186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2190750</xdr:colOff>
      <xdr:row>112</xdr:row>
      <xdr:rowOff>342642</xdr:rowOff>
    </xdr:from>
    <xdr:to>
      <xdr:col>5</xdr:col>
      <xdr:colOff>0</xdr:colOff>
      <xdr:row>112</xdr:row>
      <xdr:rowOff>342642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CxnSpPr/>
      </xdr:nvCxnSpPr>
      <xdr:spPr>
        <a:xfrm>
          <a:off x="2914650" y="27060267"/>
          <a:ext cx="51625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529167</xdr:colOff>
      <xdr:row>0</xdr:row>
      <xdr:rowOff>63499</xdr:rowOff>
    </xdr:from>
    <xdr:to>
      <xdr:col>3</xdr:col>
      <xdr:colOff>2164215</xdr:colOff>
      <xdr:row>5</xdr:row>
      <xdr:rowOff>154067</xdr:rowOff>
    </xdr:to>
    <xdr:pic>
      <xdr:nvPicPr>
        <xdr:cNvPr id="3" name="2 Imagen" descr="Image result for logo ayuntamiento nagu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0584" y="63499"/>
          <a:ext cx="1635048" cy="1307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idas%20Electricas%20Terminaci&#243;n%20Construcci&#243;n%20Albergue%20Ni&#241;os%20Huerfanos%20de%20Moc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-especi\Obras%20Sector%20Salud%20(H-S)%202000\NORTE\Santiago\Cub.%20Policlinica%20en%20el%20Sector%20La%20Joya,%20palom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DATOSCUB\Proyectos%20Especiales\Obras%20Sector%20Salud%20(H-S)%202000\NORTE\Santiago\Cub.%20Policlinica%20en%20el%20Sector%20La%20Joya,%20paloma%20(INCREMENTO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presupuesto%20donald%202007\DONALD%20PC%20VOL%202\Archivo%20Horacio\Proyectos%20Ingenieria%20Metalica\Concurso%20Mao\Presupuestos\Presupuesto%20gener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-6068a73cbf6\Mis%20documentos\Documents%20and%20Settings\GLEINIER\Escritorio\Documentos%20Compartidos%20(Donald-Geovanny)\Presupuestos%20TRANSPARENTADOS\Omar%20CD%20System\Presupuesto%20Nave%20Omar%20CD%20VER.%20TECH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NALD%20PC%20VOL%202\METRO\INGENIERIA%20METALICA\PASARELA%20ESTACION%20ISABELA\PASARELA%20PEATONAL%20ESTACION%20ISABEL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DATOSCUB\Proyectos%20Especiales\Obras%20Sector%20Salud%20(H-S)%202000\NORTE\Santiago\Cub.%20Reparacion%20Sub-centro%20de%20Salud%20Licey,%20Santiago%20(2)(Incremento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presupuesto\Users\Arq.%20Sorivic%20Ram&#237;rez\Desktop\DOC%20DOMINGO\Apartamentos%20Tipo%20A%20&amp;%20B\Presupuesto%20Riito\Presupuesto%20Riito%20apto%20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\company\Users\Eloy%20Blanco%20Abbott\Trabajando\3_Estandars%20IJSUD\170-3\SRD-170-3%20Presupuest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pc\Costos\Proyectos\En%20Ejecucion\Puentes%20HGeorge\Cubicaciones\Trabajos\Proyectos\Costos\Proyectos\Galerias\presu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TRABAJOS\Transfer\Costos\Proyectos\Galerias\presu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01\mis%20documentos%20(costos)\Presupuestos%20en%20obra%202005\Zona%20II\118-05%20terminacion%20acueducto%20de%20viaja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pc\Costos\Proyectos\En%20Ejecucion\Puentes%20HGeorge\Cubicaciones\Costos\Proyectos\Unicentro\Unicentro%20Plaz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cero%20Estrella\Cotizacion\2010\Proyectos%20Tipo%20A\REMODELACION%20AILA%202010\Licitaci&#243;n%20AILA%20(Remodelaci&#243;n%20terminal%20-%20MAyo%202010)%20(20-agosto-2010)%2022%2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nald\My%20Documents\Documentos%20Compartidos%20(Donald-Geovanny)\Presupuestos%20TRANSPARENTADOS\Omar%20CD%20System\Presupuesto%20Nave%20Omar%20CD%20VER.%20TECH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presupuesto\Users\ingenieria02\Downloads\CODITEC\Presup%20Carmen%20Celia%20actualizad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An&#225;lisis%201,%202,%203\Copia%20de%20Analisi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mision\Downloads\IGLESIA%20VITRALES\PRESUPUESTOS%20ING.%20DOMINGO%20LOPEZ\ZONA%20ESTE\LA%20ROMANA\FUNERARIA%20MUNICIPAL%20GUAYMATE\INGENIERIA\ING.%20MEYRA%20MEJIA\ANALISIS%20COMISION\ANALISIS%20A%20USAR\EDIFICACIONES-DOMING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w%20Proyect\CANADA%20REPARTO%20PERALTA\CUBICACION%20FINAL%20ETAPA%201%20rev.%2022%20ENE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8\Users\Users\supervision\AppData\Local\Microsoft\Windows\Temporary%20Internet%20Files\Low\Content.IE5\ALDN6VTN\CARPETA%20GENERAL\San%20Francisco%20de%20Macoris\Analisis%20de%20Precios%20Unitario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ng.%20Tony%20Hernandez\Escritorio\Comedor%20Juegos%20Regionales%20Bayaguan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\proyectos%20oisoe\Documents%20and%20Settings\Administrador\Escritorio\Documents%20and%20Settings\jbaez\My%20Documents\YALBI\Mia\Copia%20de%20UCLAS-COMENC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efs01\kfwpresupuesto\Documents%20and%20Settings\Soraya%20%20Mora\My%20Documents\SEE-KFW\BAHORUCO%20(NEIBA)\Documentos%20Soraya\SEE-2003\A.%20DE%20C.%20ARROYO%20PALM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ca%20Chica\Oferta%20Economica%20I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01\ingenieria\Documents%20and%20Settings\Raul%20N.%20%20Rizek\My%20Documents\Carretera%20Sto.%20Dgo.%20-%20Samana\Precios%20Rincon%20de%20Molinillo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va%20L.%20JImenez%20Pagan\My%20Documents\Banco%20Central\Martin%20Fernandez%20-%20Calles\Presup.%20dise&#241;o%20original%20(30-mar-04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\My%20Documents\Proyectos%20OISOE\Calles\Incava\Analisis_Marzo_06___Incav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angelica\maria%20angeli\Maria%20Angelica\Cubicaciones\Incava\Analisis%20Contrato%20-%20Incav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mision\Downloads\IGLESIA%20VITRALES\PRESUPUESTOS%20ING.%20DOMINGO%20LOPEZ\ZONA%20ESTE\LA%20ROMANA\FUNERARIA%20MUNICIPAL%20GUAYMATE\FUNERARIA%20MUNICIPAL%20GUAYMATE\PADRE_LAS_CASAS\ANALISIS_TODO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DRE_LAS_CASAS\ANALISIS_TODO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ucla\ucla%205%20julio\presupuestos\Documents%20and%20Settings\kelly\Mis%20documentos\UCLA\UCLAS-COMENCE.xls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JULIO-0649BC831\SharedDocs\bancup%20julio%202009\PRESUPUESTOS\San%20Cristobal\Puente%20Arroyo%20Ca&#241;o-San%20Jose%20del%20Puerto\Documents%20and%20Settings\JOEL\Mis%20documentos\Documents%20and%20Settings\Joel%20Francisco\Mis%20documentos\Documents%20and%20Setting?BA706981" TargetMode="External"/><Relationship Id="rId1" Type="http://schemas.openxmlformats.org/officeDocument/2006/relationships/externalLinkPath" Target="file:///\\BA706981\Documents%20and%20Setting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presupuesto\Users\Fausto\Desktop\LICITACION%20MOPC%2010-07-12\CD%20Licitantes%20Lote%201,%20Grupo%20II\Presupuesto%20Licitacion%2010-07-12%20-Mant.31-07-1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CARPETAS%20DEPTO.%20PRESUPUESTOS\YANEL%20FERNANDEZ\sanchez%20ramirez\iteco\EDIFICIO%20ADMINISTRATIVO%20ITECO\PRESUPUESTO%20edificio%20administrativo%20ITEC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dor\Escritorio\metodologia%20Presupuestos\Analisis%20de%20Edificacione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\My%20Documents\BACKUP%20JULIO\wandel\escritorio%201\PRESUPUESTOS\Peravia\Salinas\PRESUPUESTO%20viviend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CUBICACION-NUEVA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PROYECTO%20PIEDRA%20BLANCA\JOEL\APC\InaconsaACT\Volumenes%20del%20Presupuesto\bPrimer%20Nivel\CIAceros%201erN.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JOEL\APC\InaconsaACT\Soportes%20Analisis,Presupuestos,Controles\BPreliminar\Soportes%20Grales.Controles%20de%20Obr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Ray\Escritorio\Presupuesto%20Habitacional%20Piedra%20Blanca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presupuesto\Users\Pedro%20Suza&#241;a\Desktop\INGENIERIA\COMISION\ANALISIS%20COMISION\ANALISIS%20A%20USAR\VIAL-DOMINGO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Users\Ing-Geronimo\Desktop\LAGS\LAGS\pres.%20hato%20nuevo-caballona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1-22-9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angelica\maria%20angeli\Maximo\Maria%20Angelica\OISOE%20EVA\Calles\Demja%20-%20Hato%20Mayor\Analisis%20Dic%2005%20-%20Demj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CARPETAS%20DEPTO.%20PRESUPUESTOS\FERNANDEZ\ANALISIS\Copia%20de%20UCLAS-COMENC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.ARQUITECTURA5\My%20Documents\macm\PRE,DESVIO,%20ALCANTARILLADOS%20Y%20POTABLE%20LADO%20ESTE%20P.%20LIVIO%20C%20-%20Av\PRE,DESVIO,%20ALC.%20Y%20POT.%20LADO%20OESTE%20P.%20LIVIO%20C%20-%20A.%20FLEMING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ersonal\Presupuesto%20Residencial%20Nicole%20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w%20Proyect\DESTOC\otross\PRESUPUESTO%20SABADO.%20MARLYNG\Canada%20Peralta\Documents%20and%20Settings\Administrator\My%20Documents\BACKUP%20JULIO\wandel\escritorio%201\PRESUPUESTOS\San%20Pedro%20de%20Macoris\PRESUPUESTO%20E-SPM-023-01-0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&#241;ada%20de%20Santiago\PRESUPUESTO_CANADA_REPARTO_PERALTA%20por%20mac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01\Mis%20Documentos%20(Costos)\ADDENDAS%20ABRIL%202004\143-04%20%20ADDENDA%20NO.%201%20AC.%20%20EL%20LIMO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Partidas%20Electricas%20Terminaci&#243;n%20Construcci&#243;n%20Albergue%20Ni&#241;os%20Huerfanos%20de%20Moc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Tony%20Hernandez\Mis%20documentos\presupuesto\presupuesto\SANCHEZ%20CURIEL\CADENA%20MAR%20PROYECTO\LOLIN%20NAVE%20PTA%20CAN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dor\Escritorio\yanel\PERSONALTRABAJOS\mayra\Presupuesto%20escuela%20de%2024%20aulas%20desan_jua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dor\Escritorio\Presupuesto%20destacamento%20T1%2028-10-1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\company\Documents%20and%20Settings\asifres\Desktop\Estimados%20y%20presupuestos\Estimados%20del%20M\Pre%20Capilla%20Los%20&#193;ngeles%20(Fase%20II)%20-%20mayo%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Users\yanel\Documents\PERSONALTRABAJOS\YANEL%200IS0E\YANEL%20FERNANDEZ\ITECO\edf.%20administrativo\PRESUPUESTO%20edificio%20administrativo%20ITEC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Luis%20Mota\My%20Documents\Arq.%20Fajar\CDE\Planos\Subestaci&#243;n%20Duverg&#233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documentos%20compartidos\ING-Compartidos\Users\Ricardo%20Leslie\Documents\PRESUPUESTO%20GARDEN%20TOWER%20(Autosaved)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icardo%20Leslie\Documents\PRESUPUESTO%20GARDEN%20TOWER%20(Autosaved)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Users\yanel\Documents\PERSONALTRABAJOS\YANEL%200IS0E\YANEL%20FERNANDEZ\ITECO\edf.%20administrativo\Presupuesto%20Construccion%20edificio%20administrativo%20itec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dor\Escritorio\Users\yanel\Documents\PERSONALTRABAJOS\CUPIDO\PROYECTO%20MICHEL%20MARIE\PRESUPUESTO%20RESIDENCIAL%20MICHELLE%20MARIE%20modif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AJAJAJA\Desktop\PROYECTOS\colina%20definitivo2\G.A.1(07junio2005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wner\Desktop\2008%2009%20Sep%20tx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documentos%20compartidos\ING-Compartidos\Documents%20and%20Settings\Owner\Desktop\2008%2009%20Sep%20tx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documentos%20compartidos\ING-Compartidos\Users\Jaime\Documents\Oficina%20Comision%20Desarrollo%20Provincial\Iglesia%20Catalina\Iglesia%20Catalina%20(version%201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Documents%20and%20Settings\FRED\Mis%20documentos\ARCHIVOS%20PERSONALES\FRED\FRANCISCO\PRESUPUESTO%20MELLIZAS_2_NIVELES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Users\ingenieria02\Desktop\ENGOMBE\PROYECTO%20ENGOMBE\PRESUPUESTO%20CAMINO%20DE%20ENGOMB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einier\e\Documents%20and%20Settings\Ing.%20Tony%20Hernandez\Escritorio\Comedor%20Juegos%20Regionales%20Bayaguana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CARPETAS%20DEPTO.%20PRESUPUESTOS\YANEL%20FERNANDEZ\san%20cristobal\Puente%20Arroyo%20Alons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pynet-17\E\LICITACION%20VILLAS%20TIPO%20PRESIDENCIAL%20BISONO\Villa%20%20Presidencial4,5,6%20BISONO-ultimo%20DEFINITIVO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Garibaldy%20Bautista%20(actualizaciones)\analisis%20el%20pino%20junumuc&#250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Constanza\Presupuestos\Oferta%20Constanz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bierta2\disco%20de%20costo\disco%20de%20costos\Documents%20and%20Settings\Administrador\Escritorio\LAS%20AMERICAS%20OZORIA%20TUNEL\PRES(1).%20TERMINACION%20LAS%20AMERICAS-TUNEL-PASARELAS-OISOE-03-AG0-07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Users\MONICA~1\AppData\Local\Temp\_PA302\2012%20Nueva%20Edicion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YELIS\Proyectos%20OISOE\Documents%20and%20Settings\Anayelis.EVA\My%20Documents\Proyectos%20OISOE\SET\Ana%20Raquel\Iglesia\Presupuesto%20Ciencias%20Juridicas-Uasd-grucon-2009-10-27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DOCUME~1\mpena\LOCALS~1\Temp\Users\YANEL\Documents\PERSONALTRABAJOS\elizabeth%20concepcion\Presupuesto_proyecto_johanna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angelica\maria%20angeli\Incava\Analisis%20Marzo%2006%20-%20Inca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presupuesto%20donald%202007\DONALD%20PC%20VOL%202\Archivo%20Horacio\Proyectos%20Ingenieria%20Metalica\Concurso%20Mao\Presupuestos\Presupuesto%20genera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OLIN%20NAVE%20PTA%20CAN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estigador\amell%20(d)\DONALD%20EXELL\D'%20DONALD\D'%20RaSol\presupuesto\presupuesto\Pres.%20Cubierta%20Altar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codetel.net.do/Documents%20and%20Settings/Administrator/My%20Documents/PROYECTOS/STAND%20BY/CLUB%20DE%20PLAYA/Documents%20and%20Settings/Milton%20MARTINEZ/Escritorio/PRESUPUESTOS/ANALISIS%20COSTOS%20MOC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documentos%20compartidos\ING-Compartidos\Users\cpadp\AppData\Local\Temp\Rar$DIa0.969\ANALISIS\MURO%20DE%20GAVIONES%20RIO%20PANSO\Presupuesto%20Canalizacion%20rio%20Ocoa,%20%20%20R.D.,jio%202012%20-%20copia%20(1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padp\AppData\Local\Temp\Rar$DIa0.858\ANALISIS\MURO%20DE%20GAVIONES%20RIO%20PANSO\Presupuesto%20Canalizacion%20rio%20Ocoa,%20%20%20R.D.,jio%202012%20-%20copia%20(1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AJAJAJA\Desktop\PROYECTOS\colina%20definitivo2\Presupuesto%20Colina%20ben\ACACIA%20be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PC\Costos\Proyectos\En%20Ejecucion\Puentes%20HGeorge\Cubicaciones\Trabajos\Proyectos\Costos\Proyectos\Galerias\presup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pc\costos\TRABAJOS\Tony\Costos\Proyectos\Galerias\presup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estigador\amell%20(d)\DONALD%20EXELL\D'%20DONALD\D'%20RaSol\presupuesto\presupuesto\antony's\SANCHEZ%20CURIEL\DSD%20(tanques%20falconbridge+varios)\nave%20fadoc%202.xls" TargetMode="External"/></Relationships>
</file>

<file path=xl/externalLinks/_rels/externalLink8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JULIO-0649BC831\SharedDocs\bancup%20julio%202009\PRESUPUESTOS\San%20Cristobal\Puente%20Arroyo%20Ca&#241;o-San%20Jose%20del%20Puerto\MIS%20DOCUMENTOS\PROYECTO%20TERMINACION%20SOFTBALL%20COJPD\PRESUPUESTO%20MODIFICADO\PRESUPUESTO_FEDOSA_14NOV2005.XLS?41430C6A" TargetMode="External"/><Relationship Id="rId1" Type="http://schemas.openxmlformats.org/officeDocument/2006/relationships/externalLinkPath" Target="file:///\\41430C6A\PRESUPUESTO_FEDOSA_14NOV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cuments%20and%20Settings\GLEINIER\Escritorio\Documentos%20Compartidos%20(Donald-Geovanny)\Presupuestos%20TRANSPARENTADOS\Omar%20CD%20System\Presupuesto%20Nave%20Omar%20CD%20VER.%20TECHO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-03\Almacen%20(D)\LP\Mis%20doc.%20of\OZORIA%202006\LAS%20AMERICAS\PRESUPUESTO\PRES.%20TUNEL%20CHARLE%20REV%20ABRIL%2007\TUNEL%20CHARLES%20ABRIL%20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MONICA%20PROYECTOS\TORRE%20KEYANI\PRESUPTORRE%20KEVA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nald%20geobanny\Barrick\Paquete%20II\PIT%20OFFICE\PRESUPUESTO%20PIT%20OFFIC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dor\Escritorio\Club%20de%20playa%20Juanillo%2026-03-07\Presupuesto%20Club%20de%20Playa%20Juanillo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codetel.net.do/Documents%20and%20Settings/Administrator/My%20Documents/PROYECTOS/LICITACION%20011-2006/PROPUESTA/2005%2012%20Dic%20Text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CARPETAS%20DEPTO.%20PRESUPUESTOS\YANEL%20FERNANDEZ\san%20cristobal\presupuesto%20de%20terminacion%20puente%20sobre%20rio%20arroyo%20alonso,%20Elias%20Pi&#241;a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lenny\ZFLA\Simo\Julio%202012\2012%2007Jul%2014%20txt%2010ma%20Edic%20con%20Herramientas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Documents%20and%20Settings\yfernandez\Mis%20documentos\poyectos\PRESUPUESTO%20RESIDENCIA%20ORQUIDEA%20TIPO%20A%20definitivo%20AGOSTO2006(1)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."/>
      <sheetName val="analisis Electrico"/>
      <sheetName val="Presup_"/>
      <sheetName val="Hoja2"/>
      <sheetName val="Resum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Cubicación"/>
      <sheetName val="Pagos"/>
      <sheetName val="Res-Financiero"/>
      <sheetName val="A"/>
      <sheetName val="Senalizacion"/>
      <sheetName val="Precios"/>
      <sheetName val="LISTADO MATERIALES"/>
      <sheetName val="Sheet4"/>
      <sheetName val="Sheet5"/>
      <sheetName val="Insumos"/>
      <sheetName val="Análisis de Precios"/>
      <sheetName val="caseta de planta"/>
      <sheetName val="Estado_Financi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R_Precios_Ajustado "/>
      <sheetName val="Cubicación"/>
      <sheetName val="Pagos"/>
      <sheetName val="Res-Financiero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"/>
      <sheetName val="Presupuesto"/>
      <sheetName val="Sheet2"/>
      <sheetName val="Sheet3"/>
      <sheetName val="Prec."/>
      <sheetName val="Ana.term"/>
      <sheetName val="PRESUP."/>
      <sheetName val="V.Tierras A"/>
    </sheetNames>
    <sheetDataSet>
      <sheetData sheetId="0">
        <row r="63">
          <cell r="D63">
            <v>5342</v>
          </cell>
        </row>
      </sheetData>
      <sheetData sheetId="1" refreshError="1"/>
      <sheetData sheetId="2" refreshError="1"/>
      <sheetData sheetId="3" refreshError="1"/>
      <sheetData sheetId="4">
        <row r="32">
          <cell r="C32">
            <v>157</v>
          </cell>
        </row>
      </sheetData>
      <sheetData sheetId="5"/>
      <sheetData sheetId="6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</sheetData>
      <sheetData sheetId="3" refreshError="1"/>
      <sheetData sheetId="4"/>
      <sheetData sheetId="5"/>
      <sheetData sheetId="6"/>
      <sheetData sheetId="7"/>
      <sheetData sheetId="8">
        <row r="8">
          <cell r="C8" t="str">
            <v>Cant.</v>
          </cell>
          <cell r="E8" t="str">
            <v>P.U. RD$</v>
          </cell>
        </row>
        <row r="10">
          <cell r="E10" t="str">
            <v>P.A.</v>
          </cell>
        </row>
        <row r="12">
          <cell r="E12" t="str">
            <v xml:space="preserve"> </v>
          </cell>
        </row>
        <row r="13">
          <cell r="E13" t="e">
            <v>#REF!</v>
          </cell>
        </row>
        <row r="14">
          <cell r="E14" t="e">
            <v>#REF!</v>
          </cell>
        </row>
        <row r="15">
          <cell r="E15" t="e">
            <v>#NAME?</v>
          </cell>
        </row>
        <row r="16">
          <cell r="E16" t="e">
            <v>#REF!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#REF!</v>
          </cell>
        </row>
        <row r="20">
          <cell r="E20" t="e">
            <v>#REF!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 t="e">
            <v>#REF!</v>
          </cell>
        </row>
        <row r="24">
          <cell r="E24">
            <v>0</v>
          </cell>
        </row>
        <row r="27">
          <cell r="E27" t="e">
            <v>#REF!</v>
          </cell>
        </row>
        <row r="28">
          <cell r="E28" t="e">
            <v>#REF!</v>
          </cell>
        </row>
        <row r="29">
          <cell r="E29" t="e">
            <v>#REF!</v>
          </cell>
        </row>
        <row r="32">
          <cell r="E32" t="e">
            <v>#REF!</v>
          </cell>
        </row>
        <row r="33">
          <cell r="E33" t="e">
            <v>#REF!</v>
          </cell>
        </row>
        <row r="34">
          <cell r="E34" t="e">
            <v>#REF!</v>
          </cell>
        </row>
        <row r="35">
          <cell r="E35">
            <v>80</v>
          </cell>
        </row>
        <row r="36">
          <cell r="E36" t="e">
            <v>#REF!</v>
          </cell>
        </row>
        <row r="37">
          <cell r="E37">
            <v>0</v>
          </cell>
        </row>
        <row r="38">
          <cell r="E38">
            <v>0</v>
          </cell>
        </row>
        <row r="41">
          <cell r="E41">
            <v>210</v>
          </cell>
        </row>
        <row r="42">
          <cell r="E42">
            <v>450</v>
          </cell>
        </row>
        <row r="43">
          <cell r="E43">
            <v>0</v>
          </cell>
        </row>
        <row r="44">
          <cell r="E44">
            <v>200</v>
          </cell>
        </row>
        <row r="45">
          <cell r="E45">
            <v>100</v>
          </cell>
        </row>
        <row r="46">
          <cell r="E46">
            <v>80</v>
          </cell>
        </row>
        <row r="49">
          <cell r="E49">
            <v>0</v>
          </cell>
        </row>
        <row r="52">
          <cell r="E52" t="e">
            <v>#VALUE!</v>
          </cell>
        </row>
        <row r="54">
          <cell r="E54" t="e">
            <v>#VALUE!</v>
          </cell>
        </row>
        <row r="55">
          <cell r="E55" t="e">
            <v>#REF!</v>
          </cell>
        </row>
        <row r="56">
          <cell r="E56">
            <v>318.20400000000001</v>
          </cell>
        </row>
        <row r="57">
          <cell r="E57" t="e">
            <v>#REF!</v>
          </cell>
        </row>
        <row r="58">
          <cell r="E58" t="e">
            <v>#REF!</v>
          </cell>
        </row>
        <row r="59">
          <cell r="E59">
            <v>0</v>
          </cell>
        </row>
        <row r="63">
          <cell r="E63" t="e">
            <v>#REF!</v>
          </cell>
        </row>
        <row r="64">
          <cell r="E64" t="e">
            <v>#REF!</v>
          </cell>
        </row>
        <row r="65">
          <cell r="E65" t="e">
            <v>#REF!</v>
          </cell>
        </row>
        <row r="66">
          <cell r="E66" t="e">
            <v>#REF!</v>
          </cell>
        </row>
        <row r="67">
          <cell r="E67">
            <v>6919.2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E99">
            <v>0</v>
          </cell>
        </row>
        <row r="102">
          <cell r="E102" t="str">
            <v>P.A.</v>
          </cell>
        </row>
        <row r="103">
          <cell r="E103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2">
          <cell r="E112" t="str">
            <v>P.A.</v>
          </cell>
        </row>
        <row r="113">
          <cell r="E113" t="str">
            <v>P.A.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5">
          <cell r="E125">
            <v>0</v>
          </cell>
        </row>
        <row r="126">
          <cell r="E126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 t="str">
            <v xml:space="preserve"> 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 t="str">
            <v xml:space="preserve"> </v>
          </cell>
        </row>
        <row r="139">
          <cell r="E139">
            <v>0</v>
          </cell>
        </row>
        <row r="140"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is"/>
      <sheetName val="Presupuesto general metalico"/>
      <sheetName val="Presupuesto general"/>
      <sheetName val="PRESUPUEST"/>
      <sheetName val="INSUMO"/>
      <sheetName val="propuesta "/>
      <sheetName val="Varios"/>
      <sheetName val="Herr+Equip"/>
      <sheetName val="M.O instalacion"/>
      <sheetName val="M.O Fabricacion"/>
      <sheetName val=" pintura"/>
      <sheetName val="Corte+Sold"/>
      <sheetName val="ANALISIS"/>
      <sheetName val="Comparacion"/>
      <sheetName val="peso "/>
      <sheetName val="peso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R_Precios_Ajustado "/>
      <sheetName val="Cubicación"/>
      <sheetName val="Pagos"/>
      <sheetName val="Res-Financiero"/>
      <sheetName val="A"/>
      <sheetName val="anal term"/>
      <sheetName val="Análi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&quot;EL RIIITO&quot;"/>
      <sheetName val="PRES. PARQUE LINEAL &quot;EL RIIITO&quot;"/>
      <sheetName val="PRESUP. VIALIDAD &quot;EL RIIITO&quot;"/>
      <sheetName val="PRESUP.EDIF.TIPO A &quot;EL RIIITO&quot;"/>
      <sheetName val="PRESUP.EDIF.TIPO B &quot;EL RIIITO&quot;"/>
      <sheetName val="ANÁLISIS DE COSTO EDIFICIOS"/>
      <sheetName val="PRESUP. ÁREA EXT. EMPLAZAM.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Capilla"/>
      <sheetName val="Aulas"/>
      <sheetName val="Planta Conjunto"/>
      <sheetName val="Partidas Electr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FCC-005 ANDAMIOS"/>
      <sheetName val="FCC-002 ACERO"/>
      <sheetName val="FCC-004 CALZOS"/>
      <sheetName val="Trabajos Generales"/>
      <sheetName val="Meses"/>
      <sheetName val="ANALPRECIO"/>
      <sheetName val="Labor FD1"/>
      <sheetName val="med.mov.de tierras"/>
      <sheetName val="Materiales"/>
      <sheetName val="MO"/>
      <sheetName val="Gastos_Generales"/>
      <sheetName val="Cub__01"/>
      <sheetName val="Analisis_Costo"/>
      <sheetName val="Salarios"/>
      <sheetName val="Senalizacion"/>
      <sheetName val="PRESUPUESTO"/>
    </sheetNames>
    <sheetDataSet>
      <sheetData sheetId="0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>
        <row r="4">
          <cell r="A4" t="str">
            <v>Id.</v>
          </cell>
        </row>
      </sheetData>
      <sheetData sheetId="2">
        <row r="4">
          <cell r="A4" t="str">
            <v>Id.</v>
          </cell>
        </row>
      </sheetData>
      <sheetData sheetId="3">
        <row r="4">
          <cell r="A4" t="str">
            <v>Id.</v>
          </cell>
        </row>
      </sheetData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>
        <row r="4">
          <cell r="A4" t="str">
            <v>Id.</v>
          </cell>
        </row>
      </sheetData>
      <sheetData sheetId="7"/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FCC-005 ANDAMIOS"/>
      <sheetName val="FCC-002 ACERO"/>
      <sheetName val="FCC-004 CALZOS"/>
      <sheetName val="Trabajos Generales"/>
      <sheetName val="Meses"/>
      <sheetName val="med.mov.de tierras"/>
      <sheetName val="Materiales"/>
      <sheetName val="MO"/>
      <sheetName val="ANALPRECIO"/>
      <sheetName val="Labor FD1"/>
      <sheetName val="Salarios"/>
      <sheetName val="Gastos_Generales"/>
      <sheetName val="Cub__01"/>
      <sheetName val="Analisis_Costo"/>
      <sheetName val="Senalizacion"/>
      <sheetName val="PRESUPUESTO"/>
      <sheetName val="presup."/>
    </sheetNames>
    <sheetDataSet>
      <sheetData sheetId="0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>
        <row r="4">
          <cell r="A4" t="str">
            <v>Id.</v>
          </cell>
        </row>
      </sheetData>
      <sheetData sheetId="2"/>
      <sheetData sheetId="3"/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>
        <row r="4">
          <cell r="A4" t="str">
            <v>Id.</v>
          </cell>
        </row>
      </sheetData>
      <sheetData sheetId="7"/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LISIS 4-05"/>
      <sheetName val="PRESUPUESTO (CORREGIDO)"/>
      <sheetName val="Módulo1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centro Plaza"/>
      <sheetName val="Precios"/>
      <sheetName val="DATA Staff"/>
      <sheetName val="Operating Cost Summary T 5.20"/>
      <sheetName val="Senalizacion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"/>
      <sheetName val="Insumos"/>
      <sheetName val="MO"/>
      <sheetName val="Precio de Vigas"/>
      <sheetName val="analisis"/>
      <sheetName val="Hss 10&quot; x 3&quot; x .125&quot;"/>
      <sheetName val="C 5&quot; x 10&quot; x 2 mm"/>
      <sheetName val="C 2&quot; x 10&quot; x 2mm"/>
      <sheetName val="ANALISIS STO DGO"/>
      <sheetName val="análisis"/>
    </sheetNames>
    <sheetDataSet>
      <sheetData sheetId="0"/>
      <sheetData sheetId="1" refreshError="1"/>
      <sheetData sheetId="2" refreshError="1"/>
      <sheetData sheetId="3" refreshError="1"/>
      <sheetData sheetId="4">
        <row r="4">
          <cell r="F4">
            <v>35.75</v>
          </cell>
        </row>
        <row r="5">
          <cell r="F5">
            <v>22</v>
          </cell>
        </row>
        <row r="773">
          <cell r="G773">
            <v>2.7450293706293705</v>
          </cell>
        </row>
        <row r="1453">
          <cell r="G1453">
            <v>1.18</v>
          </cell>
        </row>
        <row r="1534">
          <cell r="G1534">
            <v>1.18</v>
          </cell>
        </row>
        <row r="1637">
          <cell r="G1637">
            <v>1.1100000000000001</v>
          </cell>
        </row>
        <row r="1814">
          <cell r="G1814">
            <v>1.0990083501452665</v>
          </cell>
        </row>
        <row r="1872">
          <cell r="G1872">
            <v>1.04</v>
          </cell>
        </row>
        <row r="1977">
          <cell r="G1977">
            <v>1.01</v>
          </cell>
        </row>
        <row r="2304">
          <cell r="G2304">
            <v>1.1582807182752932</v>
          </cell>
        </row>
        <row r="2313">
          <cell r="G2313">
            <v>1.5546306759858588</v>
          </cell>
        </row>
        <row r="2322">
          <cell r="G2322">
            <v>1.1959693269503306</v>
          </cell>
        </row>
        <row r="2432">
          <cell r="G2432">
            <v>1.499981906661326</v>
          </cell>
        </row>
        <row r="2477">
          <cell r="G2477">
            <v>1.5569471130991022</v>
          </cell>
        </row>
        <row r="2486">
          <cell r="G2486">
            <v>1.5907568128034648</v>
          </cell>
        </row>
        <row r="2513">
          <cell r="G2513">
            <v>1.4007248423901459</v>
          </cell>
        </row>
        <row r="2860">
          <cell r="G2860">
            <v>0.92456503968147008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M.O."/>
      <sheetName val="Ins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</sheetData>
      <sheetData sheetId="3" refreshError="1"/>
      <sheetData sheetId="4"/>
      <sheetData sheetId="5"/>
      <sheetData sheetId="6"/>
      <sheetData sheetId="7"/>
      <sheetData sheetId="8">
        <row r="8">
          <cell r="C8" t="str">
            <v>Cant.</v>
          </cell>
          <cell r="E8" t="str">
            <v>P.U. RD$</v>
          </cell>
        </row>
        <row r="10">
          <cell r="E10" t="str">
            <v>P.A.</v>
          </cell>
        </row>
        <row r="12">
          <cell r="E12" t="str">
            <v xml:space="preserve"> </v>
          </cell>
        </row>
        <row r="13">
          <cell r="E13" t="e">
            <v>#REF!</v>
          </cell>
        </row>
        <row r="14">
          <cell r="E14" t="e">
            <v>#REF!</v>
          </cell>
        </row>
        <row r="15">
          <cell r="E15" t="e">
            <v>#NAME?</v>
          </cell>
        </row>
        <row r="16">
          <cell r="E16" t="e">
            <v>#REF!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#REF!</v>
          </cell>
        </row>
        <row r="20">
          <cell r="E20" t="e">
            <v>#REF!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 t="e">
            <v>#REF!</v>
          </cell>
        </row>
        <row r="24">
          <cell r="E24">
            <v>0</v>
          </cell>
        </row>
        <row r="27">
          <cell r="E27" t="e">
            <v>#REF!</v>
          </cell>
        </row>
        <row r="28">
          <cell r="E28" t="e">
            <v>#REF!</v>
          </cell>
        </row>
        <row r="29">
          <cell r="E29" t="e">
            <v>#REF!</v>
          </cell>
        </row>
        <row r="32">
          <cell r="E32" t="e">
            <v>#REF!</v>
          </cell>
        </row>
        <row r="33">
          <cell r="E33" t="e">
            <v>#REF!</v>
          </cell>
        </row>
        <row r="34">
          <cell r="E34" t="e">
            <v>#REF!</v>
          </cell>
        </row>
        <row r="35">
          <cell r="E35">
            <v>80</v>
          </cell>
        </row>
        <row r="36">
          <cell r="E36" t="e">
            <v>#REF!</v>
          </cell>
        </row>
        <row r="37">
          <cell r="E37">
            <v>0</v>
          </cell>
        </row>
        <row r="38">
          <cell r="E38">
            <v>0</v>
          </cell>
        </row>
        <row r="41">
          <cell r="E41">
            <v>210</v>
          </cell>
        </row>
        <row r="42">
          <cell r="E42">
            <v>450</v>
          </cell>
        </row>
        <row r="43">
          <cell r="E43">
            <v>0</v>
          </cell>
        </row>
        <row r="44">
          <cell r="E44">
            <v>200</v>
          </cell>
        </row>
        <row r="45">
          <cell r="E45">
            <v>100</v>
          </cell>
        </row>
        <row r="46">
          <cell r="E46">
            <v>80</v>
          </cell>
        </row>
        <row r="49">
          <cell r="E49">
            <v>0</v>
          </cell>
        </row>
        <row r="52">
          <cell r="E52" t="e">
            <v>#VALUE!</v>
          </cell>
        </row>
        <row r="54">
          <cell r="E54" t="e">
            <v>#VALUE!</v>
          </cell>
        </row>
        <row r="55">
          <cell r="E55" t="e">
            <v>#REF!</v>
          </cell>
        </row>
        <row r="56">
          <cell r="E56">
            <v>318.20400000000001</v>
          </cell>
        </row>
        <row r="57">
          <cell r="E57" t="e">
            <v>#REF!</v>
          </cell>
        </row>
        <row r="58">
          <cell r="E58" t="e">
            <v>#REF!</v>
          </cell>
        </row>
        <row r="59">
          <cell r="E59">
            <v>0</v>
          </cell>
        </row>
        <row r="63">
          <cell r="E63" t="e">
            <v>#REF!</v>
          </cell>
        </row>
        <row r="64">
          <cell r="E64" t="e">
            <v>#REF!</v>
          </cell>
        </row>
        <row r="65">
          <cell r="E65" t="e">
            <v>#REF!</v>
          </cell>
        </row>
        <row r="66">
          <cell r="E66" t="e">
            <v>#REF!</v>
          </cell>
        </row>
        <row r="67">
          <cell r="E67">
            <v>6919.2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E99">
            <v>0</v>
          </cell>
        </row>
        <row r="102">
          <cell r="E102" t="str">
            <v>P.A.</v>
          </cell>
        </row>
        <row r="103">
          <cell r="E103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2">
          <cell r="E112" t="str">
            <v>P.A.</v>
          </cell>
        </row>
        <row r="113">
          <cell r="E113" t="str">
            <v>P.A.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5">
          <cell r="E125">
            <v>0</v>
          </cell>
        </row>
        <row r="126">
          <cell r="E126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 t="str">
            <v xml:space="preserve"> 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 t="str">
            <v xml:space="preserve"> </v>
          </cell>
        </row>
        <row r="139">
          <cell r="E139">
            <v>0</v>
          </cell>
        </row>
        <row r="140"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  <sheetName val="rehab"/>
      <sheetName val="constr"/>
      <sheetName val="electrica"/>
      <sheetName val="sanitaria"/>
      <sheetName val="Materiales"/>
      <sheetName val="Mano de Obra"/>
      <sheetName val="Herramientas"/>
      <sheetName val="Resumen Analisis"/>
      <sheetName val="Analisis Detallado"/>
    </sheetNames>
    <sheetDataSet>
      <sheetData sheetId="0"/>
      <sheetData sheetId="1">
        <row r="278">
          <cell r="G278">
            <v>5212890.0514740003</v>
          </cell>
        </row>
      </sheetData>
      <sheetData sheetId="2">
        <row r="266">
          <cell r="G266">
            <v>3869923.6149999998</v>
          </cell>
        </row>
      </sheetData>
      <sheetData sheetId="3">
        <row r="90">
          <cell r="G90">
            <v>882088.75754999998</v>
          </cell>
        </row>
      </sheetData>
      <sheetData sheetId="4">
        <row r="58">
          <cell r="G58">
            <v>779717.90399999998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"/>
      <sheetName val="Hormigon"/>
      <sheetName val="Sheet4"/>
      <sheetName val="Sheet5"/>
      <sheetName val="presup."/>
    </sheetNames>
    <sheetDataSet>
      <sheetData sheetId="0">
        <row r="9">
          <cell r="F9">
            <v>280</v>
          </cell>
        </row>
        <row r="11">
          <cell r="F11">
            <v>1796.9451931716083</v>
          </cell>
        </row>
        <row r="12">
          <cell r="F12">
            <v>1796.9451931716083</v>
          </cell>
        </row>
        <row r="15">
          <cell r="F15">
            <v>45</v>
          </cell>
        </row>
        <row r="16">
          <cell r="F16">
            <v>45</v>
          </cell>
        </row>
        <row r="20">
          <cell r="F20">
            <v>1100</v>
          </cell>
        </row>
        <row r="21">
          <cell r="F21">
            <v>1100</v>
          </cell>
        </row>
        <row r="30">
          <cell r="F30">
            <v>500</v>
          </cell>
        </row>
        <row r="31">
          <cell r="F31">
            <v>500</v>
          </cell>
        </row>
        <row r="39">
          <cell r="F39">
            <v>550</v>
          </cell>
        </row>
        <row r="41">
          <cell r="F41">
            <v>500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 DE EQUIPOS"/>
      <sheetName val="ANALISIS EQUIPOS"/>
      <sheetName val="ACARREOS"/>
      <sheetName val="ANALISIS PARTIDAS CARRET."/>
      <sheetName val="MATERIALES "/>
      <sheetName val="MANO DE OBRA"/>
      <sheetName val="ingenieria"/>
      <sheetName val="MANT.TRANSITO"/>
      <sheetName val="CAMPAMENTO2"/>
      <sheetName val="LISTA DE MATERIALES GRAL"/>
      <sheetName val="MANO DE OBRA GENERAL"/>
      <sheetName val="ANALISIS PARTIDAS EDIFIC."/>
      <sheetName val="LISTA P.U. EDIFIC."/>
      <sheetName val="HOJA DE CALCULO"/>
      <sheetName val="ANALISIS PARTIDAS EN RECLAMACIO"/>
      <sheetName val="HORMIGONES  GLORIA BIDO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0">
          <cell r="E20">
            <v>34596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licion de Vadenes Existente"/>
      <sheetName val="Demolicion de Registros Exist."/>
      <sheetName val="Remoción de Carpeta de Rodadura"/>
      <sheetName val="Reposicion C. Rodadura 2,5 pulg"/>
      <sheetName val="Reposicion C. Rodadura 2 pulg."/>
      <sheetName val="Corte Acera Conten p' Imbor "/>
      <sheetName val="Demolicion Aceras y Contenes"/>
      <sheetName val="Corte de Asfalto"/>
      <sheetName val="Demolicion Imbor. Existentes"/>
      <sheetName val="Reposicion Acometidas (AN)"/>
      <sheetName val="Reposicion Acometidas (AP)"/>
      <sheetName val="Uso de bomba"/>
      <sheetName val="Señalizacion y Control de Trans"/>
      <sheetName val="Limpieza continua de obra"/>
      <sheetName val="Limpieza Campamento"/>
      <sheetName val="Limp. Tub. en Tramo"/>
      <sheetName val="Sum. y col. Tub. 60&quot; H.A."/>
      <sheetName val="Sum. y col. Tub. 18&quot; H.A.  "/>
      <sheetName val="Sum. y col. Tub. 42&quot; H.A. "/>
      <sheetName val=" Desbroce Solar Desvio Provisi "/>
      <sheetName val="Reposicion Aceras "/>
      <sheetName val="Reposicion de Contenes"/>
      <sheetName val="Imbornales 3 Parrillas"/>
      <sheetName val="Registro secundario (Pluvial)."/>
      <sheetName val="Registros de 4@5 mts (Pluvial)"/>
      <sheetName val="Registros de 2 @ 3 mts (AN)"/>
      <sheetName val="Registros de 2 @ 3 mts (AP)"/>
      <sheetName val="Sum. y col. Tub. interconexion."/>
      <sheetName val="Sum. y col. Tub. 8&quot; H.S. Agua N"/>
      <sheetName val="Remoción Tub. 24'' H.S.  "/>
      <sheetName val="Remoción Tub. 8&quot; H.S. AN"/>
      <sheetName val="Bote Mat. Exce Reg e Imb"/>
      <sheetName val="Sum. y col. de Mat. de Asiento"/>
      <sheetName val="Sum. y col. de Mat. de base"/>
      <sheetName val="Sum. y col. Relleno Compact."/>
      <sheetName val="Sum. y col de Relleno T. interc"/>
      <sheetName val="Sum. y col. Relleno p'imbornal"/>
      <sheetName val="Sum. y col de Relleno regis."/>
      <sheetName val=" Relleno Compact total "/>
      <sheetName val="Exc. p' Tub. 60&quot; H.A."/>
      <sheetName val="Exc. p' Tub. 42&quot; H.A."/>
      <sheetName val="Exc. p' Tub. interconexión"/>
      <sheetName val="Exc. p' Imbornales"/>
      <sheetName val="Exc. p' Registros "/>
      <sheetName val="Total Exc."/>
      <sheetName val="Presupuesto Reformado"/>
      <sheetName val="CUB-02-comision"/>
      <sheetName val="Datos a Project"/>
      <sheetName val="Hoja1"/>
      <sheetName val="Analisis de Madera"/>
      <sheetName val="Cargas Sociales"/>
      <sheetName val="Tarifas de Alquiler de Equipo"/>
      <sheetName val="Presupuesto Original"/>
      <sheetName val="CUB-02-N-STGO-031-01-01"/>
      <sheetName val="Analisis Unitarios"/>
      <sheetName val="VOLUMETRIA FINAL ETAPA I (2)"/>
      <sheetName val="VOLUMETRIA FINAL ETAPA I"/>
      <sheetName val="VOLUMENES DE CUBICACION FINAL"/>
      <sheetName val="CUB-03-N-STGO-031-FINAL"/>
      <sheetName val="GRAFICO"/>
      <sheetName val="GRAFICO (2)"/>
      <sheetName val="presupuest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15">
          <cell r="L15">
            <v>1.327</v>
          </cell>
        </row>
      </sheetData>
      <sheetData sheetId="48" refreshError="1"/>
      <sheetData sheetId="49" refreshError="1"/>
      <sheetData sheetId="50">
        <row r="29">
          <cell r="G29">
            <v>1.4739668659952441</v>
          </cell>
        </row>
      </sheetData>
      <sheetData sheetId="51">
        <row r="29">
          <cell r="I29">
            <v>3358.9571999999998</v>
          </cell>
        </row>
        <row r="41">
          <cell r="I41">
            <v>3373.7671999999998</v>
          </cell>
        </row>
        <row r="46">
          <cell r="I46">
            <v>1677.0944</v>
          </cell>
        </row>
        <row r="54">
          <cell r="I54">
            <v>3549.4415999999997</v>
          </cell>
        </row>
        <row r="80">
          <cell r="I80">
            <v>2419.6059999999998</v>
          </cell>
        </row>
      </sheetData>
      <sheetData sheetId="52" refreshError="1"/>
      <sheetData sheetId="53" refreshError="1"/>
      <sheetData sheetId="54">
        <row r="2">
          <cell r="K2">
            <v>1</v>
          </cell>
        </row>
        <row r="3">
          <cell r="K3">
            <v>4</v>
          </cell>
        </row>
        <row r="4">
          <cell r="F4">
            <v>79828.50896978598</v>
          </cell>
          <cell r="K4">
            <v>0.4</v>
          </cell>
        </row>
        <row r="5">
          <cell r="F5">
            <v>55719.00597985732</v>
          </cell>
          <cell r="K5">
            <v>0.6</v>
          </cell>
        </row>
        <row r="6">
          <cell r="F6">
            <v>21944.875286753391</v>
          </cell>
        </row>
        <row r="7">
          <cell r="F7">
            <v>11496.941554762903</v>
          </cell>
          <cell r="K7">
            <v>2.5000000000000001E-2</v>
          </cell>
        </row>
        <row r="8">
          <cell r="F8">
            <v>11054.75149496433</v>
          </cell>
        </row>
        <row r="9">
          <cell r="F9">
            <v>10317.768061966708</v>
          </cell>
          <cell r="K9">
            <v>0.03</v>
          </cell>
        </row>
        <row r="10">
          <cell r="F10">
            <v>2147.6652092950062</v>
          </cell>
        </row>
        <row r="11">
          <cell r="F11">
            <v>1906.0495167156246</v>
          </cell>
          <cell r="K11">
            <v>0.05</v>
          </cell>
        </row>
        <row r="12">
          <cell r="F12">
            <v>1708.6528301161002</v>
          </cell>
        </row>
        <row r="13">
          <cell r="F13">
            <v>1002.2974688767659</v>
          </cell>
          <cell r="K13">
            <v>0.01</v>
          </cell>
        </row>
        <row r="14">
          <cell r="F14">
            <v>663.2850896978598</v>
          </cell>
        </row>
        <row r="15">
          <cell r="F15">
            <v>1555.475149496433</v>
          </cell>
          <cell r="K15">
            <v>0.9</v>
          </cell>
        </row>
        <row r="16">
          <cell r="F16">
            <v>1116.462770317527</v>
          </cell>
        </row>
        <row r="17">
          <cell r="F17">
            <v>1906.0495167156246</v>
          </cell>
          <cell r="K17">
            <v>0.95</v>
          </cell>
        </row>
        <row r="18">
          <cell r="F18">
            <v>1511.2561435165758</v>
          </cell>
        </row>
        <row r="19">
          <cell r="F19">
            <v>766.46277031752686</v>
          </cell>
          <cell r="K19">
            <v>0.95</v>
          </cell>
        </row>
        <row r="20">
          <cell r="F20">
            <v>20000</v>
          </cell>
        </row>
        <row r="21">
          <cell r="F21">
            <v>1260.6817762973842</v>
          </cell>
          <cell r="K21">
            <v>7.0499999999999998E-3</v>
          </cell>
        </row>
        <row r="30">
          <cell r="F30">
            <v>12.5</v>
          </cell>
        </row>
        <row r="33">
          <cell r="F33">
            <v>9.8000000000000007</v>
          </cell>
        </row>
        <row r="34">
          <cell r="F34">
            <v>70</v>
          </cell>
        </row>
        <row r="35">
          <cell r="F35">
            <v>36.5</v>
          </cell>
        </row>
        <row r="36">
          <cell r="F36">
            <v>6.8</v>
          </cell>
        </row>
        <row r="37">
          <cell r="F37">
            <v>6.4722660857885899</v>
          </cell>
        </row>
        <row r="38">
          <cell r="F38">
            <v>1.1767756519615618</v>
          </cell>
        </row>
        <row r="39">
          <cell r="F39">
            <v>588.38782598078069</v>
          </cell>
        </row>
        <row r="40">
          <cell r="F40">
            <v>125</v>
          </cell>
        </row>
        <row r="41">
          <cell r="F41">
            <v>115</v>
          </cell>
        </row>
        <row r="42">
          <cell r="F42">
            <v>1586.490573282427</v>
          </cell>
        </row>
        <row r="43">
          <cell r="F43">
            <v>765.06064282122713</v>
          </cell>
        </row>
        <row r="44">
          <cell r="F44">
            <v>228</v>
          </cell>
        </row>
        <row r="51">
          <cell r="F51">
            <v>1700</v>
          </cell>
        </row>
        <row r="54">
          <cell r="F54">
            <v>2800</v>
          </cell>
        </row>
        <row r="56">
          <cell r="F56">
            <v>8000</v>
          </cell>
        </row>
        <row r="57">
          <cell r="F57">
            <v>25000</v>
          </cell>
        </row>
        <row r="58">
          <cell r="F58">
            <v>35000</v>
          </cell>
        </row>
        <row r="59">
          <cell r="F59">
            <v>32200</v>
          </cell>
        </row>
        <row r="60">
          <cell r="F60">
            <v>6586</v>
          </cell>
        </row>
        <row r="61">
          <cell r="F61">
            <v>450</v>
          </cell>
        </row>
        <row r="62">
          <cell r="F62">
            <v>17680</v>
          </cell>
        </row>
        <row r="67">
          <cell r="F67">
            <v>5220</v>
          </cell>
        </row>
        <row r="68">
          <cell r="F68">
            <v>1137</v>
          </cell>
        </row>
        <row r="69">
          <cell r="F69">
            <v>35.549999999999997</v>
          </cell>
        </row>
        <row r="70">
          <cell r="F70">
            <v>28</v>
          </cell>
        </row>
        <row r="71">
          <cell r="F71">
            <v>28.6</v>
          </cell>
        </row>
        <row r="72">
          <cell r="F72">
            <v>82.42</v>
          </cell>
        </row>
        <row r="73">
          <cell r="F73">
            <v>24.138999999999999</v>
          </cell>
        </row>
        <row r="74">
          <cell r="F74">
            <v>20.350000000000001</v>
          </cell>
        </row>
        <row r="77">
          <cell r="F77">
            <v>6.4</v>
          </cell>
        </row>
        <row r="78">
          <cell r="F78">
            <v>1716</v>
          </cell>
        </row>
        <row r="79">
          <cell r="F79">
            <v>31.59</v>
          </cell>
        </row>
        <row r="80">
          <cell r="F80">
            <v>31.59</v>
          </cell>
        </row>
        <row r="81">
          <cell r="F81">
            <v>1091</v>
          </cell>
        </row>
        <row r="82">
          <cell r="F82">
            <v>144</v>
          </cell>
        </row>
        <row r="83">
          <cell r="F83">
            <v>3.84</v>
          </cell>
        </row>
        <row r="85">
          <cell r="F85">
            <v>17665</v>
          </cell>
        </row>
        <row r="86">
          <cell r="F86">
            <v>10266</v>
          </cell>
        </row>
        <row r="87">
          <cell r="F87">
            <v>6520</v>
          </cell>
        </row>
        <row r="88">
          <cell r="F88">
            <v>5450</v>
          </cell>
        </row>
        <row r="89">
          <cell r="F89">
            <v>4950</v>
          </cell>
        </row>
        <row r="91">
          <cell r="F91">
            <v>2350</v>
          </cell>
        </row>
        <row r="92">
          <cell r="F92">
            <v>1530</v>
          </cell>
        </row>
        <row r="93">
          <cell r="F93">
            <v>1430</v>
          </cell>
        </row>
        <row r="94">
          <cell r="F94">
            <v>232</v>
          </cell>
        </row>
        <row r="95">
          <cell r="F95">
            <v>20000</v>
          </cell>
        </row>
        <row r="96">
          <cell r="F96">
            <v>2000</v>
          </cell>
        </row>
        <row r="97">
          <cell r="F97">
            <v>139.05000000000001</v>
          </cell>
        </row>
        <row r="99">
          <cell r="F99">
            <v>158.19999999999999</v>
          </cell>
        </row>
        <row r="103">
          <cell r="F103">
            <v>3420</v>
          </cell>
        </row>
        <row r="105">
          <cell r="F105">
            <v>3695</v>
          </cell>
        </row>
        <row r="106">
          <cell r="F106">
            <v>3925</v>
          </cell>
        </row>
        <row r="107">
          <cell r="F107">
            <v>4590</v>
          </cell>
        </row>
        <row r="109">
          <cell r="F109">
            <v>210</v>
          </cell>
        </row>
        <row r="110">
          <cell r="F110">
            <v>181.8</v>
          </cell>
        </row>
        <row r="113">
          <cell r="F113">
            <v>3980</v>
          </cell>
        </row>
        <row r="119">
          <cell r="F119">
            <v>666.6</v>
          </cell>
        </row>
        <row r="120">
          <cell r="F120">
            <v>1.08</v>
          </cell>
        </row>
        <row r="121">
          <cell r="F121">
            <v>280</v>
          </cell>
        </row>
        <row r="122">
          <cell r="F122">
            <v>210</v>
          </cell>
        </row>
        <row r="123">
          <cell r="F123">
            <v>450</v>
          </cell>
        </row>
        <row r="124">
          <cell r="F124">
            <v>620</v>
          </cell>
        </row>
        <row r="125">
          <cell r="F125">
            <v>480</v>
          </cell>
        </row>
        <row r="126">
          <cell r="F126">
            <v>550</v>
          </cell>
        </row>
        <row r="127">
          <cell r="F127">
            <v>500</v>
          </cell>
        </row>
        <row r="128">
          <cell r="F128">
            <v>640</v>
          </cell>
        </row>
        <row r="129">
          <cell r="F129">
            <v>124.2</v>
          </cell>
        </row>
        <row r="130">
          <cell r="F130">
            <v>156</v>
          </cell>
        </row>
        <row r="131">
          <cell r="F131">
            <v>3.2</v>
          </cell>
        </row>
        <row r="136">
          <cell r="F136">
            <v>14</v>
          </cell>
        </row>
        <row r="154">
          <cell r="F154">
            <v>11.457894736842105</v>
          </cell>
        </row>
        <row r="155">
          <cell r="F155">
            <v>11.4</v>
          </cell>
        </row>
        <row r="165">
          <cell r="F165">
            <v>10.933333333333334</v>
          </cell>
        </row>
        <row r="195">
          <cell r="E195">
            <v>1541760.9441012354</v>
          </cell>
        </row>
        <row r="222">
          <cell r="F222">
            <v>244000</v>
          </cell>
        </row>
        <row r="237">
          <cell r="E237">
            <v>340528.41784165613</v>
          </cell>
        </row>
        <row r="255">
          <cell r="E255">
            <v>440205.58821264264</v>
          </cell>
        </row>
        <row r="275">
          <cell r="E275">
            <v>486244.161650603</v>
          </cell>
        </row>
        <row r="289">
          <cell r="E289">
            <v>4143.7868166990329</v>
          </cell>
        </row>
        <row r="297">
          <cell r="E297">
            <v>2258.5948166990329</v>
          </cell>
        </row>
        <row r="305">
          <cell r="E305">
            <v>4127.3312611434776</v>
          </cell>
        </row>
        <row r="313">
          <cell r="E313">
            <v>3905.0825350291298</v>
          </cell>
        </row>
        <row r="321">
          <cell r="E321">
            <v>3083.6077055879218</v>
          </cell>
        </row>
        <row r="331">
          <cell r="E331">
            <v>3434.9729262092987</v>
          </cell>
        </row>
        <row r="406">
          <cell r="E406">
            <v>238.23529411764704</v>
          </cell>
        </row>
        <row r="442">
          <cell r="E442">
            <v>153.57142857142858</v>
          </cell>
        </row>
        <row r="500">
          <cell r="E500">
            <v>22566.571009780211</v>
          </cell>
        </row>
        <row r="511">
          <cell r="E511">
            <v>291.92019728882207</v>
          </cell>
        </row>
        <row r="519">
          <cell r="E519">
            <v>68.274367080123781</v>
          </cell>
        </row>
        <row r="526">
          <cell r="E526">
            <v>137.14297883972426</v>
          </cell>
        </row>
        <row r="528">
          <cell r="E528">
            <v>16.747333953488372</v>
          </cell>
        </row>
        <row r="534">
          <cell r="E534">
            <v>265.75489280445055</v>
          </cell>
        </row>
        <row r="543">
          <cell r="E543">
            <v>352.70309509593153</v>
          </cell>
        </row>
        <row r="545">
          <cell r="E545">
            <v>334.02925988457434</v>
          </cell>
        </row>
        <row r="546">
          <cell r="E546">
            <v>352.70309509593153</v>
          </cell>
        </row>
        <row r="558">
          <cell r="E558">
            <v>588.12090540222721</v>
          </cell>
        </row>
        <row r="570">
          <cell r="E570">
            <v>657.02880828827222</v>
          </cell>
        </row>
        <row r="586">
          <cell r="E586">
            <v>287.0727811354202</v>
          </cell>
        </row>
        <row r="600">
          <cell r="E600">
            <v>787.95418349504769</v>
          </cell>
        </row>
        <row r="614">
          <cell r="E614">
            <v>866.2758668514831</v>
          </cell>
        </row>
        <row r="625">
          <cell r="E625">
            <v>1362.5081260371962</v>
          </cell>
        </row>
        <row r="636">
          <cell r="E636">
            <v>1025.9440008297572</v>
          </cell>
        </row>
        <row r="647">
          <cell r="E647">
            <v>30.110998688309873</v>
          </cell>
        </row>
        <row r="656">
          <cell r="E656">
            <v>17.582465222546475</v>
          </cell>
        </row>
        <row r="673">
          <cell r="E673">
            <v>3165.4736842105267</v>
          </cell>
        </row>
        <row r="683">
          <cell r="E683">
            <v>2791.3684210526317</v>
          </cell>
        </row>
        <row r="691">
          <cell r="E691">
            <v>3069.3300000000004</v>
          </cell>
        </row>
        <row r="700">
          <cell r="E700">
            <v>1463.2846791432614</v>
          </cell>
        </row>
        <row r="711">
          <cell r="E711">
            <v>192.3534879558942</v>
          </cell>
        </row>
        <row r="829">
          <cell r="E829">
            <v>20412.378809552007</v>
          </cell>
        </row>
        <row r="925">
          <cell r="E925">
            <v>14086.73627172886</v>
          </cell>
        </row>
        <row r="983">
          <cell r="E983">
            <v>884.97908857686843</v>
          </cell>
        </row>
        <row r="1021">
          <cell r="E1021">
            <v>9820.2669667775281</v>
          </cell>
        </row>
        <row r="1068">
          <cell r="E1068">
            <v>7406.4939880473257</v>
          </cell>
        </row>
        <row r="1116">
          <cell r="E1116">
            <v>6474.0344997086213</v>
          </cell>
        </row>
        <row r="1164">
          <cell r="E1164">
            <v>4723.9694193935102</v>
          </cell>
        </row>
        <row r="1182">
          <cell r="E1182">
            <v>1507.1176907333379</v>
          </cell>
        </row>
        <row r="1248">
          <cell r="E1248">
            <v>62921.134538718768</v>
          </cell>
        </row>
        <row r="1329">
          <cell r="E1329">
            <v>78336.195924265456</v>
          </cell>
        </row>
        <row r="1470">
          <cell r="E1470">
            <v>670515.87708211725</v>
          </cell>
        </row>
        <row r="1548">
          <cell r="E1548">
            <v>345363.18890497094</v>
          </cell>
        </row>
        <row r="1564">
          <cell r="E1564">
            <v>568.28222652149316</v>
          </cell>
        </row>
        <row r="1580">
          <cell r="E1580">
            <v>592.45721363728262</v>
          </cell>
        </row>
        <row r="1600">
          <cell r="E1600">
            <v>190.24553954523358</v>
          </cell>
        </row>
        <row r="1618">
          <cell r="E1618">
            <v>98.15498393217942</v>
          </cell>
        </row>
        <row r="1632">
          <cell r="E1632">
            <v>69.474314550159917</v>
          </cell>
        </row>
        <row r="1645">
          <cell r="E1645">
            <v>39.13604904804091</v>
          </cell>
        </row>
        <row r="1659">
          <cell r="E1659">
            <v>5964.6119819598562</v>
          </cell>
        </row>
        <row r="1673">
          <cell r="E1673">
            <v>917.63261260920876</v>
          </cell>
        </row>
        <row r="1687">
          <cell r="E1687">
            <v>5697.8903632287083</v>
          </cell>
        </row>
        <row r="1701">
          <cell r="E1701">
            <v>25.462767315050002</v>
          </cell>
        </row>
        <row r="1712">
          <cell r="E1712">
            <v>15.432504157155265</v>
          </cell>
        </row>
        <row r="1739">
          <cell r="E1739">
            <v>172.60681237437561</v>
          </cell>
        </row>
        <row r="1750">
          <cell r="E1750">
            <v>69.166619687427897</v>
          </cell>
        </row>
        <row r="1764">
          <cell r="E1764">
            <v>869.40690789473695</v>
          </cell>
        </row>
        <row r="1765">
          <cell r="E1765">
            <v>695.52552631578953</v>
          </cell>
        </row>
      </sheetData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Listado Equipos a utilizar"/>
      <sheetName val="Analisis de Precios Unitarios"/>
      <sheetName val="Hoja3"/>
      <sheetName val="Insumos"/>
      <sheetName val="Materiales"/>
      <sheetName val="Mat"/>
      <sheetName val="anal term"/>
      <sheetName val="Jornal"/>
    </sheetNames>
    <sheetDataSet>
      <sheetData sheetId="0" refreshError="1"/>
      <sheetData sheetId="1">
        <row r="11">
          <cell r="I11">
            <v>1863.7719999999999</v>
          </cell>
        </row>
        <row r="12">
          <cell r="I12">
            <v>1720.396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. horm."/>
      <sheetName val="Analisis"/>
      <sheetName val="Volumenes"/>
      <sheetName val="Detalle Acero"/>
      <sheetName val="O.M. y Salarios"/>
      <sheetName val="Materiales"/>
      <sheetName val="Trabajos Generales"/>
      <sheetName val="COSTO INDIRECTO"/>
      <sheetName val="OPERADORES EQUIPOS"/>
      <sheetName val="HORM. Y MORTEROS."/>
      <sheetName val="SALARIOS"/>
      <sheetName val="INS"/>
    </sheetNames>
    <sheetDataSet>
      <sheetData sheetId="0" refreshError="1">
        <row r="6">
          <cell r="B6" t="str">
            <v>Acero 1/2" (  Grado 40  )</v>
          </cell>
          <cell r="C6" t="str">
            <v>QQ</v>
          </cell>
          <cell r="D6">
            <v>275</v>
          </cell>
        </row>
        <row r="7">
          <cell r="B7" t="str">
            <v>Acero 1/4"  (  Grado 40  )</v>
          </cell>
          <cell r="C7" t="str">
            <v>QQ</v>
          </cell>
          <cell r="D7">
            <v>270</v>
          </cell>
        </row>
        <row r="8">
          <cell r="B8" t="str">
            <v>Acero 3/4"-1" (  Grado 40  )</v>
          </cell>
          <cell r="C8" t="str">
            <v>QQ</v>
          </cell>
          <cell r="D8">
            <v>395</v>
          </cell>
        </row>
        <row r="9">
          <cell r="B9" t="str">
            <v>Acero 3/8"  (  Grado 40  )</v>
          </cell>
          <cell r="C9" t="str">
            <v>QQ</v>
          </cell>
          <cell r="D9">
            <v>275</v>
          </cell>
        </row>
        <row r="12">
          <cell r="B12" t="str">
            <v>Grava 1/2" @ 3/4"</v>
          </cell>
          <cell r="C12" t="str">
            <v>M3</v>
          </cell>
          <cell r="D12">
            <v>230</v>
          </cell>
        </row>
        <row r="13">
          <cell r="B13" t="str">
            <v>Cascajo Limpio</v>
          </cell>
          <cell r="C13" t="str">
            <v>M3</v>
          </cell>
          <cell r="D13">
            <v>150</v>
          </cell>
        </row>
        <row r="14">
          <cell r="B14" t="str">
            <v>Arena Triturada y Lavada ( especial para hormigones )</v>
          </cell>
          <cell r="C14" t="str">
            <v>M3</v>
          </cell>
          <cell r="D14">
            <v>250</v>
          </cell>
        </row>
        <row r="16">
          <cell r="B16" t="str">
            <v>Arena Gruesa Lavada</v>
          </cell>
          <cell r="C16" t="str">
            <v>M3</v>
          </cell>
          <cell r="D16">
            <v>250</v>
          </cell>
        </row>
        <row r="17">
          <cell r="B17" t="str">
            <v>Arena Fina</v>
          </cell>
          <cell r="C17" t="str">
            <v>M3</v>
          </cell>
          <cell r="D17">
            <v>350</v>
          </cell>
        </row>
        <row r="20">
          <cell r="B20" t="str">
            <v>Alambre No. 18</v>
          </cell>
          <cell r="C20" t="str">
            <v>LBS</v>
          </cell>
          <cell r="D20">
            <v>8</v>
          </cell>
        </row>
        <row r="21">
          <cell r="B21" t="str">
            <v xml:space="preserve">Bloques de 4" </v>
          </cell>
          <cell r="C21" t="str">
            <v>UD</v>
          </cell>
          <cell r="D21">
            <v>7.62</v>
          </cell>
        </row>
        <row r="22">
          <cell r="B22" t="str">
            <v>Bloques de 6"</v>
          </cell>
          <cell r="C22" t="str">
            <v>UD</v>
          </cell>
          <cell r="D22">
            <v>9.52</v>
          </cell>
        </row>
        <row r="23">
          <cell r="B23" t="str">
            <v xml:space="preserve">Bloques de 8" </v>
          </cell>
          <cell r="C23" t="str">
            <v>UD</v>
          </cell>
          <cell r="D23">
            <v>12.48</v>
          </cell>
        </row>
        <row r="24">
          <cell r="B24" t="str">
            <v xml:space="preserve">Andamios </v>
          </cell>
          <cell r="C24" t="str">
            <v>P2</v>
          </cell>
          <cell r="D24">
            <v>11.75</v>
          </cell>
        </row>
        <row r="25">
          <cell r="B25" t="str">
            <v>Andamios (  0.25 planchas plywood / 10 usos  )</v>
          </cell>
          <cell r="C25" t="str">
            <v>UD</v>
          </cell>
          <cell r="D25">
            <v>515</v>
          </cell>
        </row>
        <row r="26">
          <cell r="B26" t="str">
            <v>Baldosas Granito 40x40 (incluye transporte e ITBI )</v>
          </cell>
          <cell r="C26" t="str">
            <v>UD</v>
          </cell>
          <cell r="D26">
            <v>64.8</v>
          </cell>
        </row>
        <row r="27">
          <cell r="B27" t="str">
            <v>Bote de Material</v>
          </cell>
          <cell r="C27" t="str">
            <v>M3</v>
          </cell>
          <cell r="D27">
            <v>80</v>
          </cell>
        </row>
        <row r="29">
          <cell r="B29" t="str">
            <v>Cal Pomier (  50 Lbs.  )</v>
          </cell>
          <cell r="C29" t="str">
            <v>FDA</v>
          </cell>
          <cell r="D29">
            <v>68.989999999999995</v>
          </cell>
        </row>
        <row r="30">
          <cell r="B30" t="str">
            <v>Caliche</v>
          </cell>
          <cell r="C30" t="str">
            <v>M3</v>
          </cell>
          <cell r="D30">
            <v>110</v>
          </cell>
        </row>
        <row r="32">
          <cell r="B32" t="str">
            <v>Cemento Blanco</v>
          </cell>
          <cell r="C32" t="str">
            <v>FDA</v>
          </cell>
          <cell r="D32">
            <v>209</v>
          </cell>
        </row>
        <row r="34">
          <cell r="B34" t="str">
            <v>Cerámica Italiana Pared</v>
          </cell>
          <cell r="C34" t="str">
            <v>M2</v>
          </cell>
          <cell r="D34">
            <v>450</v>
          </cell>
        </row>
        <row r="35">
          <cell r="B35" t="str">
            <v>Cerámica 30x30 Pared (Cerarte)</v>
          </cell>
          <cell r="C35" t="str">
            <v>UD</v>
          </cell>
          <cell r="D35">
            <v>36</v>
          </cell>
        </row>
        <row r="42">
          <cell r="B42" t="str">
            <v>Zócalo de Cerámica de 30</v>
          </cell>
          <cell r="C42" t="str">
            <v>UD</v>
          </cell>
          <cell r="D42">
            <v>6.15</v>
          </cell>
        </row>
        <row r="44">
          <cell r="B44" t="str">
            <v>Listelos de 20 Cms en Baños</v>
          </cell>
          <cell r="C44" t="str">
            <v>UD</v>
          </cell>
          <cell r="D44">
            <v>35</v>
          </cell>
        </row>
        <row r="46">
          <cell r="B46" t="str">
            <v>Chazos (  Corte  )</v>
          </cell>
          <cell r="C46" t="str">
            <v>UD</v>
          </cell>
          <cell r="D46">
            <v>2.5</v>
          </cell>
        </row>
        <row r="47">
          <cell r="B47" t="str">
            <v>Clavos Corrientes</v>
          </cell>
          <cell r="C47" t="str">
            <v>LBS</v>
          </cell>
          <cell r="D47">
            <v>6.15</v>
          </cell>
        </row>
        <row r="50">
          <cell r="B50" t="str">
            <v>Derretido Blanco</v>
          </cell>
          <cell r="C50" t="str">
            <v>FDA</v>
          </cell>
          <cell r="D50">
            <v>175</v>
          </cell>
        </row>
        <row r="67">
          <cell r="B67" t="str">
            <v>Estopa</v>
          </cell>
          <cell r="C67" t="str">
            <v>LBS</v>
          </cell>
          <cell r="D67">
            <v>15</v>
          </cell>
        </row>
        <row r="69">
          <cell r="B69" t="str">
            <v>Hilo de Nylon</v>
          </cell>
          <cell r="C69" t="str">
            <v>UD</v>
          </cell>
          <cell r="D69">
            <v>63</v>
          </cell>
        </row>
        <row r="70">
          <cell r="B70" t="str">
            <v>Hormigón Industrial 180 Kg/cm2 (Inclute ITBIS y Vaciado con Bomba)</v>
          </cell>
          <cell r="C70" t="str">
            <v>M3</v>
          </cell>
          <cell r="D70">
            <v>1430.74</v>
          </cell>
        </row>
        <row r="75">
          <cell r="B75" t="str">
            <v>Pino Bruto Americano</v>
          </cell>
          <cell r="C75" t="str">
            <v>P2</v>
          </cell>
          <cell r="D75">
            <v>17.8</v>
          </cell>
        </row>
        <row r="76">
          <cell r="B76" t="str">
            <v>Regla para Pañete (  Preparada  )</v>
          </cell>
          <cell r="C76" t="str">
            <v>P2</v>
          </cell>
          <cell r="D76">
            <v>35</v>
          </cell>
        </row>
        <row r="77">
          <cell r="B77" t="str">
            <v>M/O Quintal Trabajado</v>
          </cell>
          <cell r="C77" t="str">
            <v>QQ</v>
          </cell>
          <cell r="D77">
            <v>55</v>
          </cell>
        </row>
        <row r="78">
          <cell r="B78" t="str">
            <v>M/O Armadura Columna</v>
          </cell>
          <cell r="C78" t="str">
            <v>ML</v>
          </cell>
          <cell r="D78">
            <v>20</v>
          </cell>
        </row>
        <row r="79">
          <cell r="B79" t="str">
            <v>M/O Armadura Dintel y Viga</v>
          </cell>
          <cell r="C79" t="str">
            <v>ML</v>
          </cell>
          <cell r="D79">
            <v>20</v>
          </cell>
        </row>
        <row r="81">
          <cell r="B81" t="str">
            <v>M/O Envarillado de Escalera</v>
          </cell>
          <cell r="C81" t="str">
            <v>UD</v>
          </cell>
          <cell r="D81">
            <v>700</v>
          </cell>
        </row>
        <row r="82">
          <cell r="B82" t="str">
            <v>M/O Subida de Acero para Losa</v>
          </cell>
          <cell r="C82" t="str">
            <v>QQ</v>
          </cell>
          <cell r="D82">
            <v>9.4</v>
          </cell>
        </row>
        <row r="83">
          <cell r="B83" t="str">
            <v>M/O Fino de Techo Inclinado</v>
          </cell>
          <cell r="C83" t="str">
            <v>M2</v>
          </cell>
          <cell r="D83">
            <v>35</v>
          </cell>
        </row>
        <row r="84">
          <cell r="B84" t="str">
            <v>M/O Fino de Techo Plano</v>
          </cell>
          <cell r="C84" t="str">
            <v>M2</v>
          </cell>
          <cell r="D84">
            <v>30</v>
          </cell>
        </row>
        <row r="85">
          <cell r="B85" t="str">
            <v>M/O Goteros Colgantes</v>
          </cell>
          <cell r="C85" t="str">
            <v>ML</v>
          </cell>
          <cell r="D85">
            <v>29.62</v>
          </cell>
        </row>
        <row r="86">
          <cell r="B86" t="str">
            <v>M/O Llenado de huecos</v>
          </cell>
          <cell r="C86" t="str">
            <v>UD</v>
          </cell>
          <cell r="D86">
            <v>0.33</v>
          </cell>
        </row>
        <row r="87">
          <cell r="B87" t="str">
            <v>M/O Maestro</v>
          </cell>
          <cell r="C87" t="str">
            <v>DIA</v>
          </cell>
          <cell r="D87">
            <v>500</v>
          </cell>
        </row>
        <row r="88">
          <cell r="B88" t="str">
            <v>M/O Obrero Ligado</v>
          </cell>
          <cell r="C88" t="str">
            <v>DIA</v>
          </cell>
          <cell r="D88">
            <v>125</v>
          </cell>
        </row>
        <row r="91">
          <cell r="B91" t="str">
            <v>M/O Pañete Maestreado Exterior</v>
          </cell>
          <cell r="C91" t="str">
            <v>M2</v>
          </cell>
          <cell r="D91">
            <v>28</v>
          </cell>
        </row>
        <row r="92">
          <cell r="B92" t="str">
            <v>M/O Pañete Maestreado Interior</v>
          </cell>
          <cell r="C92" t="str">
            <v>M2</v>
          </cell>
          <cell r="D92">
            <v>28</v>
          </cell>
        </row>
        <row r="94">
          <cell r="B94" t="str">
            <v>M/O Preparación del Terreno</v>
          </cell>
          <cell r="C94" t="str">
            <v>M2</v>
          </cell>
          <cell r="D94">
            <v>9.6999999999999993</v>
          </cell>
        </row>
        <row r="95">
          <cell r="B95" t="str">
            <v>M/O Subida de Materiales</v>
          </cell>
          <cell r="C95" t="str">
            <v>M3</v>
          </cell>
          <cell r="D95">
            <v>188.27</v>
          </cell>
        </row>
        <row r="96">
          <cell r="B96" t="str">
            <v>M/O Carpintero 2da. Categoría</v>
          </cell>
          <cell r="C96" t="str">
            <v>DIA</v>
          </cell>
          <cell r="D96">
            <v>300</v>
          </cell>
        </row>
        <row r="98">
          <cell r="B98" t="str">
            <v>M/O Zabaletas</v>
          </cell>
          <cell r="C98" t="str">
            <v>ML</v>
          </cell>
          <cell r="D98">
            <v>25</v>
          </cell>
        </row>
        <row r="99">
          <cell r="B99" t="str">
            <v>M/O Cantos</v>
          </cell>
          <cell r="C99" t="str">
            <v>ML</v>
          </cell>
          <cell r="D99">
            <v>13</v>
          </cell>
        </row>
        <row r="102">
          <cell r="B102" t="str">
            <v>M/O Cerámica Italiana en Pared</v>
          </cell>
          <cell r="C102" t="str">
            <v>M2</v>
          </cell>
          <cell r="D102">
            <v>76.319999999999993</v>
          </cell>
        </row>
        <row r="104">
          <cell r="B104" t="str">
            <v>M/O Colocación Adoquines</v>
          </cell>
          <cell r="C104" t="str">
            <v>M2</v>
          </cell>
          <cell r="D104">
            <v>19.77</v>
          </cell>
        </row>
        <row r="105">
          <cell r="B105" t="str">
            <v>M/O Colocación de Bloques de 4"</v>
          </cell>
          <cell r="C105" t="str">
            <v>UD</v>
          </cell>
          <cell r="D105">
            <v>3.75</v>
          </cell>
        </row>
        <row r="106">
          <cell r="B106" t="str">
            <v>M/O Colocación de Bloques de 6"</v>
          </cell>
          <cell r="C106" t="str">
            <v>UD</v>
          </cell>
          <cell r="D106">
            <v>3.75</v>
          </cell>
        </row>
        <row r="107">
          <cell r="B107" t="str">
            <v>M/O Colocación de Bloques de 8"</v>
          </cell>
          <cell r="C107" t="str">
            <v>UD</v>
          </cell>
          <cell r="D107">
            <v>4</v>
          </cell>
        </row>
        <row r="108">
          <cell r="B108" t="str">
            <v xml:space="preserve">M/O Colocación Piso Cerámica Criolla </v>
          </cell>
          <cell r="C108" t="str">
            <v>M2</v>
          </cell>
          <cell r="D108">
            <v>90</v>
          </cell>
        </row>
        <row r="111">
          <cell r="B111" t="str">
            <v>M/O Colocación Piso de Granito 40 X 40</v>
          </cell>
          <cell r="C111" t="str">
            <v>M2</v>
          </cell>
          <cell r="D111">
            <v>53.18</v>
          </cell>
        </row>
        <row r="113">
          <cell r="B113" t="str">
            <v>M/O Colocación Zócalos de Cerámica</v>
          </cell>
          <cell r="C113" t="str">
            <v>ML</v>
          </cell>
          <cell r="D113">
            <v>15</v>
          </cell>
        </row>
        <row r="114">
          <cell r="B114" t="str">
            <v>M/O Colocación Listelos</v>
          </cell>
          <cell r="C114" t="str">
            <v>ML</v>
          </cell>
          <cell r="D114">
            <v>15</v>
          </cell>
        </row>
        <row r="115">
          <cell r="B115" t="str">
            <v>M/O Confección de Andamios</v>
          </cell>
          <cell r="C115" t="str">
            <v>DIA</v>
          </cell>
          <cell r="D115">
            <v>300</v>
          </cell>
        </row>
        <row r="116">
          <cell r="B116" t="str">
            <v>M/O Construcción Acera Frotada y Violinada</v>
          </cell>
          <cell r="C116" t="str">
            <v>M2</v>
          </cell>
          <cell r="D116">
            <v>25</v>
          </cell>
        </row>
        <row r="119">
          <cell r="B119" t="str">
            <v>M/O Corte y Amarre de Varilla</v>
          </cell>
          <cell r="C119" t="str">
            <v>UD</v>
          </cell>
          <cell r="D119">
            <v>0.25</v>
          </cell>
        </row>
        <row r="120">
          <cell r="B120" t="str">
            <v>M/O Elaboración Cámara Inspección</v>
          </cell>
          <cell r="C120" t="str">
            <v>UD</v>
          </cell>
          <cell r="D120">
            <v>365</v>
          </cell>
        </row>
        <row r="121">
          <cell r="B121" t="str">
            <v xml:space="preserve">M/O Elaboración Trampa de Grasa  </v>
          </cell>
          <cell r="C121" t="str">
            <v>UD</v>
          </cell>
          <cell r="D121">
            <v>650</v>
          </cell>
        </row>
        <row r="122">
          <cell r="B122" t="str">
            <v>Alq. Madera Dintel (  Incl. M/O  )</v>
          </cell>
          <cell r="C122" t="str">
            <v>ML</v>
          </cell>
          <cell r="D122">
            <v>56</v>
          </cell>
        </row>
        <row r="124">
          <cell r="B124" t="str">
            <v>Alq. Madera P/Losa  (  Incl. M/O  )</v>
          </cell>
          <cell r="C124" t="str">
            <v>M2</v>
          </cell>
          <cell r="D124">
            <v>100</v>
          </cell>
        </row>
        <row r="127">
          <cell r="B127" t="str">
            <v>Alq. Madera P/Rampa  (  Incl. M/O  )</v>
          </cell>
          <cell r="C127" t="str">
            <v>UD</v>
          </cell>
          <cell r="D127">
            <v>900</v>
          </cell>
        </row>
        <row r="128">
          <cell r="B128" t="str">
            <v>Alq. Madera P/Viga  (  Incl. M/O  )</v>
          </cell>
          <cell r="C128" t="str">
            <v>ML</v>
          </cell>
          <cell r="D128">
            <v>98</v>
          </cell>
        </row>
        <row r="129">
          <cell r="B129" t="str">
            <v>Alq. Madera P/Vigas y Columnas Amarre (  Incl. M/O  )</v>
          </cell>
          <cell r="C129" t="str">
            <v>ML</v>
          </cell>
          <cell r="D129">
            <v>50</v>
          </cell>
        </row>
        <row r="132">
          <cell r="B132" t="str">
            <v>M/O Regado, Compactación, Mojado, Trasl.Mat. (A/M)</v>
          </cell>
          <cell r="C132" t="str">
            <v>M3</v>
          </cell>
          <cell r="D132">
            <v>44.3</v>
          </cell>
        </row>
        <row r="134">
          <cell r="B134" t="str">
            <v>Excavación Tierra ( AM )</v>
          </cell>
          <cell r="C134" t="str">
            <v>M3</v>
          </cell>
          <cell r="D134">
            <v>60</v>
          </cell>
        </row>
        <row r="136">
          <cell r="B136" t="str">
            <v xml:space="preserve">Ligado y Vaciado a Mano  </v>
          </cell>
          <cell r="C136" t="str">
            <v>M3</v>
          </cell>
          <cell r="D136">
            <v>188.27</v>
          </cell>
        </row>
        <row r="148">
          <cell r="B148" t="str">
            <v>Brigada de Topografía, incluyendo equipos</v>
          </cell>
          <cell r="C148" t="str">
            <v>DIA</v>
          </cell>
          <cell r="D148">
            <v>1400</v>
          </cell>
        </row>
        <row r="149">
          <cell r="B149" t="str">
            <v>M/O Técnico Calificado</v>
          </cell>
          <cell r="C149" t="str">
            <v>DIA</v>
          </cell>
          <cell r="D149">
            <v>175</v>
          </cell>
        </row>
        <row r="156">
          <cell r="B156" t="str">
            <v>Adoquín Mediterráneo Gris</v>
          </cell>
          <cell r="C156" t="str">
            <v>UD</v>
          </cell>
          <cell r="D156">
            <v>4.91</v>
          </cell>
        </row>
        <row r="241">
          <cell r="B241" t="str">
            <v>Pulido y Brillado (  De Luxe  )</v>
          </cell>
          <cell r="C241" t="str">
            <v>M2</v>
          </cell>
          <cell r="D241">
            <v>69.900000000000006</v>
          </cell>
        </row>
      </sheetData>
      <sheetData sheetId="1" refreshError="1">
        <row r="201">
          <cell r="F201">
            <v>7792.2050656250012</v>
          </cell>
        </row>
        <row r="210">
          <cell r="F210">
            <v>12250.8755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"/>
      <sheetName val="TIPO C 4NIV."/>
      <sheetName val="TIPO I 3NIV."/>
      <sheetName val="TIPO F 3NIV."/>
      <sheetName val="TIPO F 4NIV."/>
      <sheetName val="TIPO I 3NIV(2)"/>
      <sheetName val="Tipo J 3NIV."/>
      <sheetName val="TIPO F 3NIV. (2)"/>
      <sheetName val="Pres. Adic.Y"/>
      <sheetName val="Ana"/>
      <sheetName val="Analisis"/>
      <sheetName val="LISTA DE PRECIO"/>
      <sheetName val="INSUMOS"/>
      <sheetName val="Mano Obra"/>
    </sheetNames>
    <sheetDataSet>
      <sheetData sheetId="0">
        <row r="1512">
          <cell r="G1512">
            <v>3526.1216021874998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91">
          <cell r="F391">
            <v>14781.061545997285</v>
          </cell>
        </row>
      </sheetData>
      <sheetData sheetId="8">
        <row r="14">
          <cell r="D14">
            <v>1240</v>
          </cell>
        </row>
        <row r="15">
          <cell r="D15">
            <v>1240</v>
          </cell>
        </row>
        <row r="46">
          <cell r="D46">
            <v>35</v>
          </cell>
        </row>
        <row r="49">
          <cell r="D49">
            <v>1250</v>
          </cell>
        </row>
      </sheetData>
      <sheetData sheetId="9">
        <row r="1512">
          <cell r="G1512">
            <v>3526.1216021874998</v>
          </cell>
        </row>
        <row r="1520">
          <cell r="G1520">
            <v>3801.1316021875</v>
          </cell>
        </row>
      </sheetData>
      <sheetData sheetId="10"/>
      <sheetData sheetId="11">
        <row r="126">
          <cell r="C126">
            <v>55</v>
          </cell>
        </row>
      </sheetData>
      <sheetData sheetId="12"/>
      <sheetData sheetId="13">
        <row r="39">
          <cell r="D39">
            <v>4.37</v>
          </cell>
        </row>
      </sheetData>
      <sheetData sheetId="14"/>
      <sheetData sheetId="15"/>
      <sheetData sheetId="16">
        <row r="14">
          <cell r="D14">
            <v>0.3</v>
          </cell>
        </row>
        <row r="134">
          <cell r="D134">
            <v>550</v>
          </cell>
        </row>
        <row r="178">
          <cell r="D178">
            <v>95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141">
          <cell r="F3141">
            <v>2275.0549999999998</v>
          </cell>
        </row>
      </sheetData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materiales"/>
      <sheetName val="Mano Obra"/>
      <sheetName val="Análisis costo SEE- KfW"/>
      <sheetName val="Lista P.U."/>
      <sheetName val="Sheet1"/>
      <sheetName val="Sheet2"/>
      <sheetName val="Sheet3"/>
      <sheetName val="Analisis"/>
    </sheetNames>
    <sheetDataSet>
      <sheetData sheetId="0"/>
      <sheetData sheetId="1" refreshError="1">
        <row r="10">
          <cell r="D10">
            <v>15</v>
          </cell>
        </row>
        <row r="11">
          <cell r="D11">
            <v>30</v>
          </cell>
        </row>
        <row r="12">
          <cell r="D12">
            <v>45</v>
          </cell>
        </row>
        <row r="17">
          <cell r="D17">
            <v>8000</v>
          </cell>
        </row>
      </sheetData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mo I"/>
      <sheetName val="Tramo I (alt. &quot;B&quot;)"/>
      <sheetName val="Tramo II"/>
      <sheetName val="Tramo II (alt.&quot;B&quot;)"/>
      <sheetName val="Tramo III"/>
      <sheetName val="Tramo III (Alt. &quot;B&quot;)"/>
      <sheetName val="Tramo IV"/>
      <sheetName val="Tramo IV (Alt.&quot;B&quot;)"/>
      <sheetName val="Tramo V"/>
      <sheetName val="Tramo V (Alt. &quot;B&quot;)"/>
      <sheetName val="ANALPRECVI"/>
      <sheetName val="MATERIALES"/>
      <sheetName val="OBRAMANO"/>
      <sheetName val="EQUIPOS"/>
      <sheetName val="SUB-CONTRATOS"/>
      <sheetName val="Tramo IV (2)"/>
      <sheetName val="Listado Equipos a utilizar"/>
      <sheetName val="Analisis"/>
      <sheetName val="A-civil"/>
      <sheetName val="MOV"/>
      <sheetName val="Analisis de Costos Aceras"/>
      <sheetName val="CAMPAMENTO2"/>
      <sheetName val="ingenieria"/>
      <sheetName val="MANT.TRANSITO"/>
      <sheetName val="Tramo_I"/>
      <sheetName val="Tramo_I_(alt__&quot;B&quot;)"/>
      <sheetName val="Tramo_II"/>
      <sheetName val="Tramo_II_(alt_&quot;B&quot;)"/>
      <sheetName val="Tramo_III"/>
      <sheetName val="Tramo_III_(Alt__&quot;B&quot;)"/>
      <sheetName val="Tramo_IV"/>
      <sheetName val="Tramo_IV_(Alt_&quot;B&quot;)"/>
      <sheetName val="Tramo_V"/>
      <sheetName val="Tramo_V_(Alt__&quot;B&quot;)"/>
      <sheetName val="Tramo_IV_(2)"/>
      <sheetName val="Listado_Equipos_a_utilizar"/>
      <sheetName val="Mat"/>
      <sheetName val="anal term"/>
      <sheetName val="Jornal"/>
      <sheetName val="Insumos"/>
      <sheetName val="Análisis"/>
      <sheetName val="M.O."/>
      <sheetName val="Ins"/>
      <sheetName val="Ana"/>
      <sheetName val="Mezcla"/>
      <sheetName val="in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G7">
            <v>281</v>
          </cell>
        </row>
        <row r="10">
          <cell r="G10">
            <v>6.45</v>
          </cell>
        </row>
        <row r="11">
          <cell r="G11">
            <v>250</v>
          </cell>
        </row>
        <row r="12">
          <cell r="G12">
            <v>220</v>
          </cell>
        </row>
        <row r="13">
          <cell r="G13">
            <v>250</v>
          </cell>
        </row>
        <row r="17">
          <cell r="G17">
            <v>70</v>
          </cell>
        </row>
        <row r="32">
          <cell r="G32">
            <v>5800</v>
          </cell>
        </row>
        <row r="33">
          <cell r="G33">
            <v>12.5</v>
          </cell>
        </row>
      </sheetData>
      <sheetData sheetId="12" refreshError="1">
        <row r="43">
          <cell r="F43">
            <v>30</v>
          </cell>
        </row>
        <row r="67">
          <cell r="F67">
            <v>3100</v>
          </cell>
        </row>
        <row r="72">
          <cell r="F72">
            <v>43.4</v>
          </cell>
        </row>
        <row r="74">
          <cell r="F74">
            <v>43.4</v>
          </cell>
        </row>
        <row r="75">
          <cell r="F75">
            <v>37.200000000000003</v>
          </cell>
        </row>
        <row r="76">
          <cell r="F76">
            <v>43.4</v>
          </cell>
        </row>
        <row r="77">
          <cell r="F77">
            <v>43.4</v>
          </cell>
        </row>
        <row r="79">
          <cell r="F79">
            <v>20.09</v>
          </cell>
        </row>
        <row r="81">
          <cell r="F81">
            <v>29.26</v>
          </cell>
        </row>
      </sheetData>
      <sheetData sheetId="13" refreshError="1">
        <row r="8">
          <cell r="I8">
            <v>726.05</v>
          </cell>
        </row>
        <row r="9">
          <cell r="I9">
            <v>512.15</v>
          </cell>
        </row>
        <row r="11">
          <cell r="I11">
            <v>344.75</v>
          </cell>
        </row>
        <row r="13">
          <cell r="I13">
            <v>316.84999999999997</v>
          </cell>
        </row>
        <row r="14">
          <cell r="I14">
            <v>414.5</v>
          </cell>
        </row>
        <row r="15">
          <cell r="I15">
            <v>414.5</v>
          </cell>
        </row>
        <row r="16">
          <cell r="I16">
            <v>791.15</v>
          </cell>
        </row>
        <row r="19">
          <cell r="I19">
            <v>279</v>
          </cell>
        </row>
        <row r="21">
          <cell r="I21">
            <v>58.13</v>
          </cell>
        </row>
        <row r="25">
          <cell r="I25">
            <v>1.7799999999999998</v>
          </cell>
        </row>
        <row r="28">
          <cell r="I28">
            <v>105.75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CTOR D9T"/>
      <sheetName val="TRACTOR D8T "/>
      <sheetName val="TRACTOR D6R"/>
      <sheetName val="PALA 950G"/>
      <sheetName val="Motoniveladora 140H"/>
      <sheetName val="Compactador CS533E"/>
      <sheetName val="Excavadora Cat. 325C"/>
      <sheetName val="Resumen Precio Equipos"/>
      <sheetName val="Comparacion precios unitarios"/>
      <sheetName val="Detalle Partidas"/>
      <sheetName val="Observaciones "/>
      <sheetName val="P.U. Samana"/>
      <sheetName val="BASICO"/>
      <sheetName val="Listado Equipos Propios"/>
      <sheetName val="Materiales"/>
      <sheetName val="O.M. y Salarios"/>
      <sheetName val="Posesion Camion"/>
      <sheetName val="Posesion Camion Empirico OK"/>
      <sheetName val="Posesion RM 250 Julio"/>
      <sheetName val="TRACTOR D7H"/>
      <sheetName val="PALA 950E"/>
      <sheetName val="GRADER 12G"/>
      <sheetName val="Modelo de P.U."/>
      <sheetName val="Costo Horario D9N"/>
      <sheetName val="Determinación de Rendimientos"/>
      <sheetName val="Determinación de Rendimient (2)"/>
      <sheetName val="Determinación de Rendimient (3)"/>
      <sheetName val="P.U. Excavación Roca con Ripper"/>
      <sheetName val="ANALISIS HORMIGON ARMADO"/>
      <sheetName val="LISTA DE MATERIALES"/>
      <sheetName val="Mat"/>
      <sheetName val="Cubicacion"/>
      <sheetName val="ANALISIS"/>
      <sheetName val="Insumos materiales"/>
      <sheetName val="Costos Mano de Obra"/>
      <sheetName val="Ana. Horm mexc mort"/>
      <sheetName val="insumo"/>
      <sheetName val="mezcla"/>
    </sheetNames>
    <sheetDataSet>
      <sheetData sheetId="0">
        <row r="13">
          <cell r="I13">
            <v>5208.2</v>
          </cell>
        </row>
      </sheetData>
      <sheetData sheetId="1">
        <row r="13">
          <cell r="I13">
            <v>5208.2</v>
          </cell>
        </row>
      </sheetData>
      <sheetData sheetId="2">
        <row r="13">
          <cell r="I13">
            <v>5208.2</v>
          </cell>
        </row>
      </sheetData>
      <sheetData sheetId="3">
        <row r="13">
          <cell r="I13">
            <v>5208.2</v>
          </cell>
        </row>
      </sheetData>
      <sheetData sheetId="4">
        <row r="13">
          <cell r="I13">
            <v>5208.2</v>
          </cell>
        </row>
      </sheetData>
      <sheetData sheetId="5">
        <row r="13">
          <cell r="I13">
            <v>5208.2</v>
          </cell>
        </row>
      </sheetData>
      <sheetData sheetId="6">
        <row r="13">
          <cell r="I13">
            <v>5208.2</v>
          </cell>
        </row>
      </sheetData>
      <sheetData sheetId="7">
        <row r="13">
          <cell r="I13">
            <v>5208.2</v>
          </cell>
        </row>
        <row r="16">
          <cell r="I16">
            <v>2686.62</v>
          </cell>
        </row>
        <row r="27">
          <cell r="C27">
            <v>0.08</v>
          </cell>
        </row>
        <row r="28">
          <cell r="C28">
            <v>0.04</v>
          </cell>
        </row>
        <row r="30">
          <cell r="C30">
            <v>0.01</v>
          </cell>
        </row>
      </sheetData>
      <sheetData sheetId="8">
        <row r="13">
          <cell r="I13">
            <v>5208.2</v>
          </cell>
        </row>
      </sheetData>
      <sheetData sheetId="9">
        <row r="13">
          <cell r="I13">
            <v>5208.2</v>
          </cell>
        </row>
      </sheetData>
      <sheetData sheetId="10">
        <row r="13">
          <cell r="I13">
            <v>5208.2</v>
          </cell>
        </row>
      </sheetData>
      <sheetData sheetId="11">
        <row r="13">
          <cell r="I13">
            <v>5208.2</v>
          </cell>
        </row>
      </sheetData>
      <sheetData sheetId="12">
        <row r="13">
          <cell r="I13">
            <v>5208.2</v>
          </cell>
        </row>
      </sheetData>
      <sheetData sheetId="13">
        <row r="13">
          <cell r="I13">
            <v>5208.2</v>
          </cell>
        </row>
      </sheetData>
      <sheetData sheetId="14">
        <row r="13">
          <cell r="I13">
            <v>5208.2</v>
          </cell>
        </row>
      </sheetData>
      <sheetData sheetId="15">
        <row r="13">
          <cell r="I13">
            <v>5208.2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STO DGO"/>
      <sheetName val="PRES. BOCA NUEVA"/>
      <sheetName val="CONTRARO SEÑALIZACIONES"/>
      <sheetName val="Senalizacion"/>
      <sheetName val="A"/>
      <sheetName val="ANALISIS_STO_DGO"/>
      <sheetName val="PRES__BOCA_NUEVA"/>
      <sheetName val="CONTRARO_SEÑALIZACIONES"/>
      <sheetName val="ANALISIS_STO_DGO1"/>
      <sheetName val="PRES__BOCA_NUEVA1"/>
      <sheetName val="CONTRARO_SEÑALIZACIONES1"/>
      <sheetName val="Presup"/>
      <sheetName val="EDIFICIO COUNTERS"/>
      <sheetName val="LISTADO INSUMOS DEL 2000"/>
      <sheetName val="Presup.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Insumos"/>
      <sheetName val="Resumen Precio Equipos"/>
      <sheetName val="O.M. y Salarios"/>
      <sheetName val="M.O."/>
      <sheetName val="MATERIALES LISTADO"/>
      <sheetName val="ANALISIS PARTIDAS CARRET."/>
    </sheetNames>
    <sheetDataSet>
      <sheetData sheetId="0">
        <row r="4">
          <cell r="B4">
            <v>689.6</v>
          </cell>
        </row>
      </sheetData>
      <sheetData sheetId="1" refreshError="1">
        <row r="11">
          <cell r="C11">
            <v>268</v>
          </cell>
        </row>
        <row r="14">
          <cell r="C14">
            <v>830</v>
          </cell>
        </row>
      </sheetData>
      <sheetData sheetId="2" refreshError="1">
        <row r="4">
          <cell r="B4">
            <v>689.6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Ca|culo"/>
      <sheetName val="Insumos"/>
      <sheetName val="analisis"/>
    </sheetNames>
    <sheetDataSet>
      <sheetData sheetId="0" refreshError="1"/>
      <sheetData sheetId="1" refreshError="1"/>
      <sheetData sheetId="2">
        <row r="3">
          <cell r="B3">
            <v>135</v>
          </cell>
        </row>
        <row r="5">
          <cell r="B5">
            <v>550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OS"/>
      <sheetName val="MORTEROS Y HR"/>
      <sheetName val="GASTOS INDIR."/>
      <sheetName val="CANAL BOHECHIO"/>
      <sheetName val="COMUNES"/>
      <sheetName val="P CASAS 1"/>
      <sheetName val="P CASA 2"/>
      <sheetName val="MATERIALES LISTADO"/>
      <sheetName val="EQUIPOS LISTADO"/>
      <sheetName val="MANO OBRA LISTADO"/>
      <sheetName val="REMOCION COMPUERTA"/>
      <sheetName val="BOMBAS DE AGU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0.5</v>
          </cell>
        </row>
        <row r="9">
          <cell r="D9">
            <v>180</v>
          </cell>
        </row>
        <row r="10">
          <cell r="D10">
            <v>200</v>
          </cell>
        </row>
        <row r="12">
          <cell r="D12">
            <v>175</v>
          </cell>
        </row>
        <row r="17">
          <cell r="D17">
            <v>81.95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OS"/>
      <sheetName val="MORTEROS Y HR"/>
      <sheetName val="GASTOS INDIR."/>
      <sheetName val="CANAL BOHECHIO"/>
      <sheetName val="COMUNES"/>
      <sheetName val="P CASAS 1"/>
      <sheetName val="P CASA 2"/>
      <sheetName val="MATERIALES LISTADO"/>
      <sheetName val="EQUIPOS LISTADO"/>
      <sheetName val="MANO OBRA LISTADO"/>
      <sheetName val="REMOCION COMPUERTA"/>
      <sheetName val="BOMBAS DE AGUA"/>
      <sheetName val="Análisis"/>
      <sheetName val="Insumos"/>
      <sheetName val="Cabañas Ejecutivas"/>
      <sheetName val="Cabañas Presidenciales "/>
      <sheetName val="Cabañas simple Tipo I"/>
      <sheetName val="Cabañas simple Tipo 2"/>
      <sheetName val="Cabañas simple Tipo 3"/>
      <sheetName val="Cabañas Vice Presidenciales"/>
      <sheetName val="Calles, aceras y contenes"/>
      <sheetName val="Resumen"/>
      <sheetName val="Caseta de planta"/>
      <sheetName val="Edificio Administracion"/>
      <sheetName val="Edificio de Entrada"/>
      <sheetName val="Hoja de presupuesto"/>
      <sheetName val="Precio"/>
      <sheetName val="Sheet4"/>
      <sheetName val="Sheet5"/>
      <sheetName val="análisis de 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0.5</v>
          </cell>
        </row>
        <row r="9">
          <cell r="D9">
            <v>180</v>
          </cell>
        </row>
        <row r="10">
          <cell r="D10">
            <v>200</v>
          </cell>
        </row>
        <row r="12">
          <cell r="D12">
            <v>175</v>
          </cell>
        </row>
        <row r="17">
          <cell r="D17">
            <v>81.95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na"/>
      <sheetName val="MATERIALES LISTADO"/>
      <sheetName val="Insumos"/>
      <sheetName val="Análisis"/>
      <sheetName val="Análisis de Precios"/>
      <sheetName val="MO"/>
      <sheetName val="M.O."/>
      <sheetName val="Mano de Obra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878">
          <cell r="E1878">
            <v>370.44000000000005</v>
          </cell>
        </row>
        <row r="2234">
          <cell r="I2234">
            <v>5287.3739999999998</v>
          </cell>
        </row>
        <row r="2356">
          <cell r="F2356">
            <v>43.914999999999999</v>
          </cell>
        </row>
        <row r="2357">
          <cell r="F2357">
            <v>58.95</v>
          </cell>
        </row>
        <row r="2358">
          <cell r="F2358">
            <v>225.58800000000002</v>
          </cell>
        </row>
        <row r="2521">
          <cell r="S2521">
            <v>1495.8779999999999</v>
          </cell>
        </row>
        <row r="2682">
          <cell r="F2682">
            <v>60.85</v>
          </cell>
        </row>
        <row r="2683">
          <cell r="F2683">
            <v>14.549999999999999</v>
          </cell>
        </row>
        <row r="2684">
          <cell r="F2684">
            <v>170.22</v>
          </cell>
        </row>
      </sheetData>
      <sheetData sheetId="7" refreshError="1">
        <row r="1139">
          <cell r="F1139">
            <v>14642.429999999998</v>
          </cell>
        </row>
      </sheetData>
      <sheetData sheetId="8" refreshError="1">
        <row r="15">
          <cell r="D15">
            <v>1240</v>
          </cell>
        </row>
        <row r="62">
          <cell r="D62">
            <v>750</v>
          </cell>
        </row>
        <row r="99">
          <cell r="D99">
            <v>1744</v>
          </cell>
        </row>
        <row r="155">
          <cell r="D155">
            <v>3029.22</v>
          </cell>
        </row>
        <row r="156">
          <cell r="D156">
            <v>5152</v>
          </cell>
        </row>
        <row r="157">
          <cell r="D157">
            <v>5152</v>
          </cell>
        </row>
        <row r="160">
          <cell r="D160">
            <v>5800</v>
          </cell>
        </row>
        <row r="163">
          <cell r="D163">
            <v>5800</v>
          </cell>
        </row>
      </sheetData>
      <sheetData sheetId="9" refreshError="1">
        <row r="224">
          <cell r="G224">
            <v>492.69114999999999</v>
          </cell>
        </row>
        <row r="251">
          <cell r="G251">
            <v>505.60194999999993</v>
          </cell>
        </row>
        <row r="958">
          <cell r="G958">
            <v>879.60915</v>
          </cell>
        </row>
        <row r="1219">
          <cell r="G1219">
            <v>83.95</v>
          </cell>
        </row>
        <row r="1279">
          <cell r="G1279">
            <v>164.05</v>
          </cell>
        </row>
        <row r="1794">
          <cell r="F1794">
            <v>192.45389</v>
          </cell>
        </row>
        <row r="1808">
          <cell r="F1808">
            <v>50.088949999999997</v>
          </cell>
        </row>
        <row r="1819">
          <cell r="F1819">
            <v>567.19946200000004</v>
          </cell>
        </row>
      </sheetData>
      <sheetData sheetId="10" refreshError="1">
        <row r="552">
          <cell r="F552">
            <v>299.31</v>
          </cell>
        </row>
      </sheetData>
      <sheetData sheetId="11" refreshError="1">
        <row r="183">
          <cell r="C183">
            <v>351.48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3320">
          <cell r="F3320">
            <v>114.45909</v>
          </cell>
        </row>
        <row r="3329">
          <cell r="F3329">
            <v>176.85633999999999</v>
          </cell>
        </row>
        <row r="3459">
          <cell r="F3459">
            <v>737.17365130498786</v>
          </cell>
        </row>
        <row r="3512">
          <cell r="F3512">
            <v>1340.6621825396824</v>
          </cell>
        </row>
        <row r="3522">
          <cell r="F3522">
            <v>219.82928999999999</v>
          </cell>
        </row>
        <row r="3537">
          <cell r="F3537">
            <v>579.17847000000017</v>
          </cell>
        </row>
        <row r="3554">
          <cell r="F3554">
            <v>77.759999999999991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Analisis (2)"/>
      <sheetName val="1"/>
      <sheetName val="Insumos"/>
      <sheetName val="Cubicacion"/>
      <sheetName val="Análisis"/>
      <sheetName val="Col.Amarre"/>
      <sheetName val="Escalera"/>
      <sheetName val="Muros"/>
    </sheetNames>
    <sheetDataSet>
      <sheetData sheetId="0"/>
      <sheetData sheetId="1"/>
      <sheetData sheetId="2"/>
      <sheetData sheetId="3">
        <row r="10">
          <cell r="C10">
            <v>578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antas"/>
      <sheetName val="Costo hr"/>
      <sheetName val="Euquipos hr"/>
      <sheetName val="Rend."/>
      <sheetName val="Factores"/>
      <sheetName val="Camiones"/>
      <sheetName val="Rend. Obrero"/>
      <sheetName val="Lista Materiales"/>
      <sheetName val="Cargas"/>
      <sheetName val="SALARIO"/>
      <sheetName val="MANO DE OBRA"/>
      <sheetName val="Pres Lote 1 Grupo II"/>
      <sheetName val="RESUMEN I"/>
      <sheetName val="Analisis"/>
      <sheetName val="Niveles de Serv. "/>
      <sheetName val="Niveles de Serv.NO"/>
      <sheetName val="RESUMEN"/>
      <sheetName val="Tenares-San Fco."/>
      <sheetName val="La Vega - Cutupu"/>
      <sheetName val="Cutupu-Moca"/>
      <sheetName val="ACC. Jarabacoa "/>
      <sheetName val="Ent. Jarabacoa"/>
      <sheetName val="Indirectos Actualiz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3">
          <cell r="D13">
            <v>680.96999999999991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6">
          <cell r="C16">
            <v>151.19999999999999</v>
          </cell>
        </row>
        <row r="18">
          <cell r="C18">
            <v>144</v>
          </cell>
        </row>
        <row r="26">
          <cell r="C26">
            <v>97.199999999999989</v>
          </cell>
        </row>
        <row r="36">
          <cell r="C36">
            <v>100.80000000000001</v>
          </cell>
        </row>
        <row r="60">
          <cell r="C60">
            <v>181.125</v>
          </cell>
        </row>
        <row r="69">
          <cell r="C69">
            <v>60.300000000000004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  <sheetName val="m.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11">
          <cell r="D11">
            <v>95</v>
          </cell>
        </row>
      </sheetData>
      <sheetData sheetId="7" refreshError="1">
        <row r="10">
          <cell r="F10">
            <v>4838.6400000000003</v>
          </cell>
        </row>
        <row r="37">
          <cell r="F37">
            <v>4299.8692000000001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s Sociales"/>
      <sheetName val="cuantias qq"/>
      <sheetName val="Cant. capabeg rell"/>
      <sheetName val="cant de ventanas y puertas"/>
      <sheetName val="cant Dimensiones losas"/>
      <sheetName val="cant hormigon armado"/>
      <sheetName val="Base de datos Res. Nicole I"/>
      <sheetName val="Insumos materiales"/>
      <sheetName val="Costos Mano de Obra"/>
      <sheetName val="Elaborac. Product todo costo"/>
      <sheetName val="Tabla Insumos materiales"/>
      <sheetName val="Tabla Costos Mano de Obra"/>
      <sheetName val="Tabla Elabor. Product todo cost"/>
      <sheetName val="Ana. Horm mexc mort"/>
      <sheetName val="Ana. blocks y termin."/>
      <sheetName val="Ana. pint. y mas "/>
      <sheetName val="Plomeria 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J32">
            <v>120</v>
          </cell>
        </row>
        <row r="45">
          <cell r="J45">
            <v>275</v>
          </cell>
        </row>
        <row r="48">
          <cell r="J48">
            <v>324</v>
          </cell>
        </row>
      </sheetData>
      <sheetData sheetId="8">
        <row r="13">
          <cell r="O13">
            <v>50</v>
          </cell>
        </row>
        <row r="37">
          <cell r="O37">
            <v>7</v>
          </cell>
        </row>
        <row r="41">
          <cell r="O41">
            <v>3.5</v>
          </cell>
        </row>
        <row r="42">
          <cell r="O42">
            <v>2.8</v>
          </cell>
        </row>
        <row r="46">
          <cell r="O46">
            <v>100</v>
          </cell>
        </row>
        <row r="52">
          <cell r="O52">
            <v>5</v>
          </cell>
        </row>
        <row r="55">
          <cell r="O55">
            <v>0</v>
          </cell>
        </row>
        <row r="71">
          <cell r="O71">
            <v>110</v>
          </cell>
        </row>
      </sheetData>
      <sheetData sheetId="9"/>
      <sheetData sheetId="10"/>
      <sheetData sheetId="11"/>
      <sheetData sheetId="12"/>
      <sheetData sheetId="13">
        <row r="70">
          <cell r="D70">
            <v>3526.3227562500001</v>
          </cell>
        </row>
        <row r="85">
          <cell r="D85">
            <v>3343.3686486375004</v>
          </cell>
        </row>
      </sheetData>
      <sheetData sheetId="14">
        <row r="6">
          <cell r="D6">
            <v>820.26717298649987</v>
          </cell>
        </row>
      </sheetData>
      <sheetData sheetId="15"/>
      <sheetData sheetId="16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project"/>
      <sheetName val="Oficio"/>
      <sheetName val="PRESUPUESTO pañetado"/>
      <sheetName val="PRESUPUESTO violinado"/>
      <sheetName val="Analisis Unit. "/>
      <sheetName val="Datos Para Project"/>
      <sheetName val="Cargas Sociales"/>
      <sheetName val="Tarifas de Alquiler de Equipo"/>
      <sheetName val="PRE Desvio Alcant.  Potable"/>
      <sheetName val="Análisis"/>
      <sheetName val="Insumos materiales"/>
      <sheetName val="Costos Mano de Obra"/>
      <sheetName val="Ana. Horm mexc mort"/>
      <sheetName val="Equipos"/>
      <sheetName val="EST N. DE OVANDO CENTRAL (MOD. "/>
      <sheetName val="análisis de costo edificios"/>
    </sheetNames>
    <sheetDataSet>
      <sheetData sheetId="0">
        <row r="3">
          <cell r="G3">
            <v>212.68726395300044</v>
          </cell>
        </row>
      </sheetData>
      <sheetData sheetId="1">
        <row r="3">
          <cell r="G3">
            <v>212.68726395300044</v>
          </cell>
        </row>
      </sheetData>
      <sheetData sheetId="2">
        <row r="3">
          <cell r="G3">
            <v>212.68726395300044</v>
          </cell>
        </row>
      </sheetData>
      <sheetData sheetId="3">
        <row r="3">
          <cell r="G3">
            <v>212.68726395300044</v>
          </cell>
        </row>
      </sheetData>
      <sheetData sheetId="4">
        <row r="3">
          <cell r="G3">
            <v>212.68726395300044</v>
          </cell>
        </row>
        <row r="4">
          <cell r="G4">
            <v>141.52328997062529</v>
          </cell>
        </row>
        <row r="5">
          <cell r="G5">
            <v>73.32996747796895</v>
          </cell>
        </row>
        <row r="9">
          <cell r="G9">
            <v>160</v>
          </cell>
        </row>
        <row r="24">
          <cell r="F24">
            <v>9</v>
          </cell>
        </row>
        <row r="26">
          <cell r="F26">
            <v>180</v>
          </cell>
        </row>
        <row r="27">
          <cell r="F27">
            <v>12</v>
          </cell>
        </row>
        <row r="34">
          <cell r="F34">
            <v>203</v>
          </cell>
        </row>
        <row r="36">
          <cell r="F36">
            <v>1629.61</v>
          </cell>
        </row>
        <row r="39">
          <cell r="F39">
            <v>28.25</v>
          </cell>
        </row>
        <row r="40">
          <cell r="F40">
            <v>18.5</v>
          </cell>
        </row>
        <row r="41">
          <cell r="F41">
            <v>900</v>
          </cell>
        </row>
        <row r="42">
          <cell r="F42">
            <v>800</v>
          </cell>
        </row>
        <row r="43">
          <cell r="F43">
            <v>0.6</v>
          </cell>
        </row>
        <row r="44">
          <cell r="F44">
            <v>1180</v>
          </cell>
        </row>
        <row r="46">
          <cell r="F46">
            <v>23.333411111370371</v>
          </cell>
        </row>
        <row r="47">
          <cell r="F47">
            <v>320</v>
          </cell>
        </row>
        <row r="48">
          <cell r="F48">
            <v>225</v>
          </cell>
        </row>
        <row r="49">
          <cell r="F49">
            <v>225</v>
          </cell>
        </row>
        <row r="64">
          <cell r="F64">
            <v>3651.0638888888889</v>
          </cell>
        </row>
        <row r="74">
          <cell r="F74">
            <v>3252.5111111111114</v>
          </cell>
        </row>
        <row r="85">
          <cell r="F85">
            <v>4011.2777777777778</v>
          </cell>
        </row>
        <row r="96">
          <cell r="F96">
            <v>3674.8111111111111</v>
          </cell>
        </row>
        <row r="213">
          <cell r="D213">
            <v>5759.6487899999993</v>
          </cell>
        </row>
      </sheetData>
      <sheetData sheetId="5">
        <row r="3">
          <cell r="G3">
            <v>212.68726395300044</v>
          </cell>
        </row>
      </sheetData>
      <sheetData sheetId="6">
        <row r="3">
          <cell r="G3">
            <v>212.68726395300044</v>
          </cell>
        </row>
        <row r="23">
          <cell r="G23">
            <v>1.3036438662750036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ISIS"/>
      <sheetName val="ADM"/>
      <sheetName val="PLAY1"/>
      <sheetName val="PLAY2"/>
      <sheetName val="NUEVAS PARTIDAS"/>
      <sheetName val="AUMENTO_VOL"/>
      <sheetName val="AUMENTO_PRECIOS"/>
      <sheetName val="RESUMEN"/>
      <sheetName val="Ana. blocks y termin."/>
      <sheetName val="Costos Mano de Obra"/>
      <sheetName val="Insumos materiales"/>
      <sheetName val="Ana. Horm mexc mort"/>
      <sheetName val="Ins"/>
      <sheetName val="Insumos"/>
      <sheetName val="Análisis"/>
      <sheetName val="Cabañas simple Tipo 2"/>
      <sheetName val="Cabañas simple Tipo 3"/>
      <sheetName val="Cabañas Vice Presidenciales"/>
      <sheetName val="ADDENDA"/>
      <sheetName val="capilla"/>
    </sheetNames>
    <sheetDataSet>
      <sheetData sheetId="0" refreshError="1">
        <row r="41">
          <cell r="B41">
            <v>9800</v>
          </cell>
        </row>
        <row r="42">
          <cell r="B42">
            <v>1410</v>
          </cell>
        </row>
        <row r="90">
          <cell r="B90">
            <v>165</v>
          </cell>
        </row>
        <row r="91">
          <cell r="B91">
            <v>2000</v>
          </cell>
        </row>
        <row r="103">
          <cell r="B103">
            <v>34.426229508196727</v>
          </cell>
        </row>
      </sheetData>
      <sheetData sheetId="1" refreshError="1">
        <row r="11">
          <cell r="B11">
            <v>1140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.Carga"/>
      <sheetName val="Col.Carga (2)"/>
      <sheetName val="Col.Amarre"/>
      <sheetName val="Col.Amarre (2)"/>
      <sheetName val="Vga.Carga"/>
      <sheetName val="Vga.Carga (2)"/>
      <sheetName val="Vga.Amarre"/>
      <sheetName val="Vga.Amarre (2)"/>
      <sheetName val="Losa Entrep."/>
      <sheetName val="Losa Entrep. (2)"/>
      <sheetName val="Escalera"/>
      <sheetName val="Muros"/>
      <sheetName val="Pedido"/>
      <sheetName val="Análisis"/>
      <sheetName val="INS"/>
      <sheetName val="M.O."/>
      <sheetName val="Insumos"/>
      <sheetName val="Ana. blocks y termin."/>
      <sheetName val="Costos Mano de Obra"/>
      <sheetName val="Insumos materiales"/>
      <sheetName val="Ana. Horm mexc mort"/>
      <sheetName val="Análisis de Precios"/>
      <sheetName val="Precios"/>
    </sheetNames>
    <sheetDataSet>
      <sheetData sheetId="0" refreshError="1"/>
      <sheetData sheetId="1" refreshError="1"/>
      <sheetData sheetId="2" refreshError="1">
        <row r="9">
          <cell r="J9">
            <v>0</v>
          </cell>
        </row>
        <row r="10">
          <cell r="J10">
            <v>0</v>
          </cell>
        </row>
        <row r="11">
          <cell r="AJ11">
            <v>0</v>
          </cell>
          <cell r="AR11">
            <v>0</v>
          </cell>
        </row>
        <row r="13">
          <cell r="AG13">
            <v>0</v>
          </cell>
          <cell r="AP1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6">
          <cell r="I1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 Grales.Controles de Ob"/>
      <sheetName val="Hoja1"/>
      <sheetName val="Hoja2"/>
      <sheetName val="Hoja3"/>
      <sheetName val="Ins1"/>
      <sheetName val="Ins2"/>
      <sheetName val="InsOfic"/>
      <sheetName val="Cotz."/>
      <sheetName val="Jornales"/>
      <sheetName val="Indirectos"/>
      <sheetName val="Indirectos (2)"/>
      <sheetName val="Indirectos Ejec."/>
      <sheetName val="Analisis"/>
      <sheetName val="Pres-Cub-Adic"/>
      <sheetName val="Pres-Ejec."/>
      <sheetName val="Pedido Unit."/>
      <sheetName val="Pedido Masivo "/>
      <sheetName val="Soporte Pedido Unit."/>
      <sheetName val="Soporte Pedido Masivo "/>
      <sheetName val="Partidas No Contempladas"/>
      <sheetName val="Col.Amarre"/>
      <sheetName val="Escalera"/>
      <sheetName val="Muros"/>
      <sheetName val="Análisis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Presupuesto"/>
      <sheetName val="Analisis albañileria"/>
      <sheetName val="Analisis Electrico"/>
      <sheetName val="qqVgas"/>
      <sheetName val="qqLosa1 "/>
      <sheetName val="qqEscalera"/>
      <sheetName val="Cotz."/>
      <sheetName val="Col.Amarre"/>
      <sheetName val="Escalera"/>
      <sheetName val="Muros"/>
      <sheetName val="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">
          <cell r="AJ11">
            <v>40</v>
          </cell>
          <cell r="AR11">
            <v>40</v>
          </cell>
        </row>
        <row r="13">
          <cell r="AG13">
            <v>0.05</v>
          </cell>
          <cell r="AP13">
            <v>0.05</v>
          </cell>
        </row>
        <row r="16">
          <cell r="E16" t="str">
            <v>VIGAS Y DINTELES 1ER.N</v>
          </cell>
          <cell r="I16">
            <v>99.92</v>
          </cell>
          <cell r="K16">
            <v>1</v>
          </cell>
          <cell r="N16">
            <v>0.2</v>
          </cell>
          <cell r="P16">
            <v>0.4</v>
          </cell>
          <cell r="R16">
            <v>99.92</v>
          </cell>
          <cell r="T16">
            <v>0.2</v>
          </cell>
          <cell r="V16" t="str">
            <v>√</v>
          </cell>
        </row>
        <row r="17">
          <cell r="D17" t="str">
            <v>Arriba</v>
          </cell>
          <cell r="U17">
            <v>2</v>
          </cell>
          <cell r="V17" t="str">
            <v>√</v>
          </cell>
        </row>
        <row r="18">
          <cell r="D18" t="str">
            <v>Abajo</v>
          </cell>
          <cell r="U18">
            <v>3</v>
          </cell>
          <cell r="X18" t="str">
            <v>√</v>
          </cell>
        </row>
        <row r="25">
          <cell r="E25" t="str">
            <v>VIGAS Y DINTELES 2DO.N</v>
          </cell>
          <cell r="I25">
            <v>100.47</v>
          </cell>
          <cell r="K25">
            <v>1</v>
          </cell>
          <cell r="N25">
            <v>0.15</v>
          </cell>
          <cell r="P25">
            <v>0.4</v>
          </cell>
          <cell r="R25">
            <v>100.47</v>
          </cell>
          <cell r="T25">
            <v>0.2</v>
          </cell>
          <cell r="V25" t="str">
            <v>√</v>
          </cell>
        </row>
        <row r="26">
          <cell r="D26" t="str">
            <v>Arriba</v>
          </cell>
          <cell r="U26">
            <v>2</v>
          </cell>
          <cell r="V26" t="str">
            <v>√</v>
          </cell>
        </row>
        <row r="27">
          <cell r="D27" t="str">
            <v>Abajo</v>
          </cell>
          <cell r="U27">
            <v>3</v>
          </cell>
          <cell r="X27" t="str">
            <v>√</v>
          </cell>
        </row>
        <row r="89">
          <cell r="N89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 MOPC EQUIPOS PESADOS"/>
      <sheetName val="TARIFA DE EQUIPOS"/>
      <sheetName val="SALARIO OPER. MIN. TRABAJO "/>
      <sheetName val="SALARIO-HR OPERADORES"/>
      <sheetName val="ACARREOS"/>
      <sheetName val="ANALISIS PARTIDAS CARRET."/>
      <sheetName val="ANALISIS EQUIPOS 2014"/>
      <sheetName val="MATERIALES "/>
      <sheetName val="MANO DE OBRA"/>
      <sheetName val="ingenieria"/>
      <sheetName val="MANT.TRANSITO"/>
      <sheetName val="CAMPAMENTO2"/>
      <sheetName val="LISTA DE MATERIALES GRAL"/>
      <sheetName val="MANO DE OBRA GENERAL"/>
      <sheetName val="ANALISIS PARTIDAS EDIFIC."/>
      <sheetName val="LISTA P.U. EDIFIC."/>
      <sheetName val="HOJA DE CALCULO"/>
      <sheetName val="CALCULOS DE VOLUMENES"/>
      <sheetName val="ANALISIS VARIOS  2013"/>
      <sheetName val="Sheet1"/>
    </sheetNames>
    <sheetDataSet>
      <sheetData sheetId="0"/>
      <sheetData sheetId="1"/>
      <sheetData sheetId="2"/>
      <sheetData sheetId="3">
        <row r="33">
          <cell r="D33">
            <v>0</v>
          </cell>
        </row>
      </sheetData>
      <sheetData sheetId="4"/>
      <sheetData sheetId="5">
        <row r="14">
          <cell r="D14">
            <v>43.35</v>
          </cell>
        </row>
        <row r="15">
          <cell r="I15">
            <v>41745</v>
          </cell>
        </row>
        <row r="348">
          <cell r="H348">
            <v>91.95</v>
          </cell>
        </row>
        <row r="600">
          <cell r="H600">
            <v>11095.49</v>
          </cell>
        </row>
        <row r="831">
          <cell r="H831">
            <v>6834.65</v>
          </cell>
        </row>
      </sheetData>
      <sheetData sheetId="6"/>
      <sheetData sheetId="7"/>
      <sheetData sheetId="8">
        <row r="51">
          <cell r="F51">
            <v>8.4</v>
          </cell>
        </row>
      </sheetData>
      <sheetData sheetId="9"/>
      <sheetData sheetId="10"/>
      <sheetData sheetId="11">
        <row r="33">
          <cell r="G33">
            <v>725777.6</v>
          </cell>
        </row>
      </sheetData>
      <sheetData sheetId="12"/>
      <sheetData sheetId="13">
        <row r="32">
          <cell r="E32">
            <v>34596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I"/>
      <sheetName val="PRESUPUESTO II "/>
      <sheetName val="ANALISIS PARTIDAS CARRET. (2)"/>
      <sheetName val="PRESUPUESTO (2)"/>
      <sheetName val="RESUMEN"/>
      <sheetName val="MEMORIAS DE CANTIDADES"/>
      <sheetName val="ANALISIS IMPRIMIR"/>
      <sheetName val="ANALISIS VARIOS "/>
      <sheetName val="BADENES"/>
      <sheetName val="TUB HORM 24"/>
      <sheetName val="TUB HORM 36 DIAMETRO"/>
      <sheetName val="RELLENO EN ESTRUCTURAS"/>
      <sheetName val="NIVELAC. AREA DE BOTE"/>
      <sheetName val="limp. manual de alcant. "/>
      <sheetName val="ENCACHES DE  PIEDRA"/>
      <sheetName val="EXCAV. DE PRESTAMO"/>
      <sheetName val="DURACION"/>
      <sheetName val="ANALISIS PARTIDAS CARRET."/>
      <sheetName val="OFICINA Y LABORATORIO"/>
      <sheetName val="LISTA DE MATERIALES GRAL"/>
      <sheetName val="MANO DE OBRA"/>
      <sheetName val="MATERIALES "/>
      <sheetName val="TARIFA DE EQUIPOS"/>
      <sheetName val="TARIFA MOPC EQUIPOS PESADOS"/>
      <sheetName val="SALARIO OPER. MIN. TRABAJO "/>
      <sheetName val="SALARIO-HR OPERADORES"/>
      <sheetName val="ACARREOS"/>
      <sheetName val="MANO DE OBRA GENERAL"/>
    </sheetNames>
    <sheetDataSet>
      <sheetData sheetId="0"/>
      <sheetData sheetId="1">
        <row r="23">
          <cell r="E23">
            <v>930872.20973782765</v>
          </cell>
        </row>
      </sheetData>
      <sheetData sheetId="2"/>
      <sheetData sheetId="3"/>
      <sheetData sheetId="4"/>
      <sheetData sheetId="5">
        <row r="27">
          <cell r="E27">
            <v>8.4</v>
          </cell>
        </row>
      </sheetData>
      <sheetData sheetId="6">
        <row r="135">
          <cell r="H135">
            <v>560000</v>
          </cell>
        </row>
      </sheetData>
      <sheetData sheetId="7">
        <row r="383">
          <cell r="E383">
            <v>18.29</v>
          </cell>
        </row>
      </sheetData>
      <sheetData sheetId="8">
        <row r="20">
          <cell r="F20">
            <v>5632.4431999999997</v>
          </cell>
        </row>
      </sheetData>
      <sheetData sheetId="9"/>
      <sheetData sheetId="10">
        <row r="20">
          <cell r="F20">
            <v>6906.1675999999998</v>
          </cell>
        </row>
      </sheetData>
      <sheetData sheetId="11">
        <row r="24">
          <cell r="H24">
            <v>464.28335553923625</v>
          </cell>
        </row>
      </sheetData>
      <sheetData sheetId="12"/>
      <sheetData sheetId="13"/>
      <sheetData sheetId="14"/>
      <sheetData sheetId="15"/>
      <sheetData sheetId="16"/>
      <sheetData sheetId="17">
        <row r="2">
          <cell r="A2" t="str">
            <v>GRUPO JP</v>
          </cell>
        </row>
        <row r="178">
          <cell r="H178">
            <v>208.43</v>
          </cell>
        </row>
        <row r="352">
          <cell r="H352">
            <v>91.95</v>
          </cell>
        </row>
        <row r="368">
          <cell r="H368">
            <v>107.94</v>
          </cell>
        </row>
        <row r="408">
          <cell r="H408">
            <v>1067.53</v>
          </cell>
        </row>
        <row r="424">
          <cell r="H424">
            <v>804.74</v>
          </cell>
        </row>
        <row r="581">
          <cell r="H581">
            <v>10928.52</v>
          </cell>
        </row>
        <row r="608">
          <cell r="H608">
            <v>4650.0200000000004</v>
          </cell>
        </row>
        <row r="619">
          <cell r="H619">
            <v>4935.0200000000004</v>
          </cell>
        </row>
      </sheetData>
      <sheetData sheetId="18">
        <row r="34">
          <cell r="G34">
            <v>481560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OS"/>
      <sheetName val="PU"/>
      <sheetName val="SERVICIOS"/>
      <sheetName val="Presupuesto"/>
      <sheetName val="Programa de Trabajo"/>
      <sheetName val="Graficas"/>
      <sheetName val="Uso de Equipos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SALARIOS"/>
      <sheetName val="MATERIALES"/>
      <sheetName val="Analisis BC"/>
      <sheetName val="O.M. y Salarios"/>
      <sheetName val="MO"/>
      <sheetName val="Gastos Generales y Factores"/>
      <sheetName val="Listado Mano de Obra"/>
      <sheetName val="Listado Completo de Equipos"/>
      <sheetName val="Progr. Mensual"/>
      <sheetName val="Lista de Materiales"/>
      <sheetName val="Ingenieria"/>
      <sheetName val="Lista de Insumos K-CC 146-148"/>
      <sheetName val="Pres. Nav. Pto Plata"/>
      <sheetName val="PLANTA 150-200 TPH"/>
      <sheetName val="PRECIOS_ELE"/>
      <sheetName val="Trabajos Generales"/>
      <sheetName val="Programa_de_Trabajo"/>
      <sheetName val="Uso_de_Equipos"/>
      <sheetName val="Cargas Sociales"/>
      <sheetName val="Analisis Unit. "/>
      <sheetName val="Analisis Unitarios"/>
      <sheetName val="Tarifas de Alquiler de Equipo"/>
      <sheetName val="ANALISIS HORMIGON ARMADO"/>
      <sheetName val="Precio"/>
    </sheetNames>
    <sheetDataSet>
      <sheetData sheetId="0" refreshError="1">
        <row r="13">
          <cell r="D13">
            <v>500</v>
          </cell>
        </row>
        <row r="14">
          <cell r="D14">
            <v>990</v>
          </cell>
        </row>
        <row r="27">
          <cell r="D27">
            <v>2.8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Ins"/>
      <sheetName val="M.O."/>
      <sheetName val="Ins 2"/>
      <sheetName val="Insumos"/>
      <sheetName val="Analisis Unitarios"/>
      <sheetName val="Cargas Sociales"/>
      <sheetName val="Datos a Project"/>
      <sheetName val="Tarifas de Alquiler de Equipo"/>
    </sheetNames>
    <sheetDataSet>
      <sheetData sheetId="0"/>
      <sheetData sheetId="1">
        <row r="11">
          <cell r="C11">
            <v>268</v>
          </cell>
        </row>
        <row r="16">
          <cell r="B16">
            <v>4387.5</v>
          </cell>
        </row>
        <row r="20">
          <cell r="C20">
            <v>511</v>
          </cell>
        </row>
        <row r="21">
          <cell r="C21">
            <v>639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"/>
      <sheetName val="TIPO C 4NIV."/>
      <sheetName val="TIPO I 3NIV."/>
      <sheetName val="TIPO F 3NIV."/>
      <sheetName val="TIPO F 4NIV."/>
      <sheetName val="TIPO I 3NIV(2)"/>
      <sheetName val="Tipo J 3NIV."/>
      <sheetName val="TIPO F 3NIV. (2)"/>
      <sheetName val="Analisis"/>
      <sheetName val="Pres. Adic.Y"/>
      <sheetName val="Ana"/>
      <sheetName val="LISTA DE PRECIO"/>
      <sheetName val="Presup.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512">
          <cell r="G1512">
            <v>3526.1216021874998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 Desvio Alcant.  Potable"/>
      <sheetName val="Hoja1"/>
      <sheetName val="Const. desvio alc. pot. M. gome"/>
      <sheetName val="Oficio"/>
      <sheetName val="listado equipos a utilizar"/>
    </sheetNames>
    <sheetDataSet>
      <sheetData sheetId="0">
        <row r="49">
          <cell r="I49">
            <v>125.8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s Sociales"/>
      <sheetName val="cuantias qq"/>
      <sheetName val="Cant. capabeg rell"/>
      <sheetName val="cant de ventanas y puertas"/>
      <sheetName val="cant Dimensiones losas"/>
      <sheetName val="cant hormigon armado"/>
      <sheetName val="Base de datos Res. Nicole I"/>
      <sheetName val="Insumos materiales"/>
      <sheetName val="Costos Mano de Obra"/>
      <sheetName val="Elaborac. Product todo costo"/>
      <sheetName val="Tabla Insumos materiales"/>
      <sheetName val="Tabla Costos Mano de Obra"/>
      <sheetName val="Tabla Elabor. Product todo cost"/>
      <sheetName val="Ana. Horm mexc mort"/>
      <sheetName val="Ana. blocks y termin."/>
      <sheetName val="Ana. pint. y mas "/>
      <sheetName val="Plomeria "/>
      <sheetName val="Primer nivel"/>
      <sheetName val="Segundo nivel"/>
      <sheetName val="Tercer Nivel"/>
      <sheetName val="Cuarto Nivel"/>
      <sheetName val="Total 4 Niveles"/>
      <sheetName val="Resumen para Microsoft Project"/>
      <sheetName val="Hoja2"/>
      <sheetName val="resumen"/>
      <sheetName val="Suposic. Vta ETAPA A con solar"/>
      <sheetName val="Supc. Vta ETAPA A &amp; B  c- solar"/>
      <sheetName val="Supc. Vta tres etapas c-solar"/>
      <sheetName val="Evaluacion Mat. por intercambio"/>
      <sheetName val="M.O."/>
      <sheetName val="Ins"/>
      <sheetName val="EQUIPOS"/>
      <sheetName val="MO"/>
      <sheetName val="PRE Desvio Alcant.  Potable"/>
      <sheetName val="Insumos"/>
      <sheetName val="Análisis de 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0">
          <cell r="J20">
            <v>125</v>
          </cell>
        </row>
      </sheetData>
      <sheetData sheetId="8">
        <row r="38">
          <cell r="O38">
            <v>6.5</v>
          </cell>
        </row>
      </sheetData>
      <sheetData sheetId="9"/>
      <sheetData sheetId="10"/>
      <sheetData sheetId="11"/>
      <sheetData sheetId="12"/>
      <sheetData sheetId="13">
        <row r="53">
          <cell r="D53">
            <v>2640.8667724999996</v>
          </cell>
        </row>
        <row r="61">
          <cell r="D61">
            <v>1942.6108250000002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ICIO"/>
      <sheetName val="FONDO ESPECIAL DE LA PRESIDENCI"/>
      <sheetName val="Datos Para Project"/>
      <sheetName val="Desembolso de Caja"/>
      <sheetName val="Cronograma de Trabajo"/>
      <sheetName val="ANALISIS JULIO-07"/>
      <sheetName val="Cargas Sociales"/>
      <sheetName val="Tarifas de Alquiler de Equipo"/>
      <sheetName val="MATERIALES"/>
      <sheetName val="OBRAMANO"/>
      <sheetName val="EQUIPOS"/>
    </sheetNames>
    <sheetDataSet>
      <sheetData sheetId="0"/>
      <sheetData sheetId="1"/>
      <sheetData sheetId="2"/>
      <sheetData sheetId="3">
        <row r="7">
          <cell r="I7">
            <v>1.31200000027375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. 7 tub 36 PRIMERA- CALLE 20"/>
      <sheetName val="Aux. 6 tub 42 JVP - PRIMERA"/>
      <sheetName val="AUX 5 TUB 36 CAÑADA"/>
      <sheetName val="AUX 4 TUB 42 CAÑADA"/>
      <sheetName val="Partidas Presupuesto "/>
      <sheetName val="PRESUPUESTO GENERAL"/>
      <sheetName val="Presupuesto Re-Estructurado"/>
      <sheetName val="Analisis Unitarios"/>
      <sheetName val="CUB-01-N-STGO-031-01-01"/>
      <sheetName val="Analisis Unit. E-MTPT-004-01-01"/>
      <sheetName val="Tarifas de Alquiler de Equipo"/>
      <sheetName val="Cargas Sociales"/>
      <sheetName val="auxiliar 1 TUB 42 C.CDL"/>
      <sheetName val="Aux 2 TUB 60"/>
      <sheetName val="aux 3 TUB 42 C.JVP-PRIMERA"/>
      <sheetName val="Total Exc "/>
      <sheetName val="Exc. p' Registros"/>
      <sheetName val="Exc. p' Imbornales"/>
      <sheetName val="Exc. p' Tub. 24&quot; H.A."/>
      <sheetName val="Exc. p' Tub. 42&quot; H.A."/>
      <sheetName val="Exc. p' Tub. 60&quot; H.A."/>
      <sheetName val=" Relleno Compact total"/>
      <sheetName val="Sum. y col. Relleno Compact."/>
      <sheetName val="Sum. y col de Relleno registro."/>
      <sheetName val="Sum. y col de Relleno Imb. "/>
      <sheetName val="Sum. y col de Relleno Tub. 24"/>
      <sheetName val="Sum. y col. de Mat. de base"/>
      <sheetName val="Bote Mat. Exce Reg e Imb"/>
      <sheetName val="Registros de 2 @ 3 mts"/>
      <sheetName val=" Desbroce Solar Desvio Provisi "/>
      <sheetName val="volumenes de cubicación"/>
      <sheetName val="Reposicion de Contenes"/>
      <sheetName val="Reposicion Aceras"/>
      <sheetName val="Sum. y col. Tub. 8&quot; H.S. Agua N"/>
      <sheetName val="Sum. y col. Tub. 24&quot; H.A."/>
      <sheetName val="Sum. y col. Tub. 42&quot; H.A. "/>
      <sheetName val="Sum. y col. Tub. 60&quot; H.A."/>
      <sheetName val="Limpieza Campamento"/>
      <sheetName val="Limpieza continua de obra"/>
      <sheetName val="Señalizacion y Control de Trans"/>
      <sheetName val="Uso de bomba"/>
      <sheetName val="Imbornales 3 Parrillas"/>
      <sheetName val="Reposicion Acometidas Domicilia"/>
      <sheetName val="Limp. Tub. en Tramo"/>
      <sheetName val="Demolicion Imbor. Existentes"/>
      <sheetName val="Demolicion Aceras y Contenes"/>
      <sheetName val="Corte Acera Conten p' Imbor."/>
      <sheetName val="Corte de Asfalto"/>
      <sheetName val="Analisis de Costos Nuevos"/>
      <sheetName val="Materiales Y MANO DE OBRA"/>
      <sheetName val="Resumen Precio Equipos"/>
      <sheetName val="o.m. y salarios"/>
      <sheetName val="materi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1">
          <cell r="E151">
            <v>4560.712195639896</v>
          </cell>
        </row>
        <row r="173">
          <cell r="E173">
            <v>238.36017625692841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ENDA"/>
      <sheetName val="CADRO EXPLICATIVO"/>
      <sheetName val="Módulo1"/>
      <sheetName val="INS"/>
      <sheetName val="Cornisa de 2.62 pie"/>
      <sheetName val="Cornisa de 2 pie"/>
      <sheetName val="Muros Interiores h=2.8 m "/>
      <sheetName val="MurosInt.h=2.8 m Plycem 2 lados"/>
      <sheetName val="MurosInt.h=2.8 m U C con plycem"/>
      <sheetName val="Plafond Sheetrock"/>
      <sheetName val="Analisis Unitari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."/>
      <sheetName val="analisis Electrico"/>
      <sheetName val="Presup_"/>
    </sheetNames>
    <sheetDataSet>
      <sheetData sheetId="0"/>
      <sheetData sheetId="1"/>
      <sheetData sheetId="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ALUZINC"/>
      <sheetName val="ANALISIS ACERO"/>
      <sheetName val="propuesta"/>
      <sheetName val="peso"/>
      <sheetName val="MANO DE OBRA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LOSA 27"/>
      <sheetName val="resum.ac "/>
      <sheetName val="Insumos"/>
      <sheetName val="Mezcla"/>
      <sheetName val="Analisis Civil"/>
      <sheetName val="Análisis "/>
      <sheetName val="Presup."/>
      <sheetName val="V.Tierras A"/>
      <sheetName val="V H.A y Muros A"/>
      <sheetName val="Term A"/>
      <sheetName val="v. exterior"/>
      <sheetName val="analisis sto dg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3">
          <cell r="H3">
            <v>36.25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17">
          <cell r="H17">
            <v>1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A 9N"/>
      <sheetName val="volumetrias"/>
      <sheetName val="Presup"/>
      <sheetName val="mov. tierra"/>
      <sheetName val="muros y H.A."/>
      <sheetName val="Term."/>
      <sheetName val="VOL"/>
      <sheetName val="V. exterior"/>
      <sheetName val="Mano de Obra"/>
      <sheetName val="Insumos"/>
      <sheetName val="Analisis "/>
      <sheetName val="Mezcla"/>
      <sheetName val="Analisis Civil"/>
      <sheetName val="resum.ac "/>
      <sheetName val="LOSA 27"/>
      <sheetName val="Ac.Z"/>
      <sheetName val="Ac.C"/>
      <sheetName val="Ac.V"/>
      <sheetName val="Ac. M"/>
      <sheetName val="Materiales"/>
      <sheetName val="MO"/>
    </sheetNames>
    <sheetDataSet>
      <sheetData sheetId="0"/>
      <sheetData sheetId="1"/>
      <sheetData sheetId="2">
        <row r="4">
          <cell r="I4">
            <v>36.9</v>
          </cell>
        </row>
      </sheetData>
      <sheetData sheetId="3">
        <row r="26">
          <cell r="D26">
            <v>0.85</v>
          </cell>
        </row>
        <row r="28">
          <cell r="D28">
            <v>0.3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no"/>
      <sheetName val="Solano-no"/>
      <sheetName val="CantsPresup platea"/>
      <sheetName val="Nuevo Solano"/>
      <sheetName val="Elect 2 fases"/>
      <sheetName val="Los Ángeles (Fase II)"/>
      <sheetName val="Form. de Certific."/>
      <sheetName val="IGL"/>
      <sheetName val="wga"/>
      <sheetName val="Presupcant"/>
      <sheetName val="Cants Mats"/>
      <sheetName val="Insumos"/>
      <sheetName val="Analisis Reclamados"/>
      <sheetName val="V.Tierras A"/>
      <sheetName val="Analisis"/>
      <sheetName val="Mat. I"/>
      <sheetName val="M.O."/>
      <sheetName val="INS"/>
      <sheetName val="Villa Hermosa"/>
      <sheetName val="Materiale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749">
          <cell r="B749" t="str">
            <v>LISTADO DE MANO DE OBRA</v>
          </cell>
        </row>
        <row r="750">
          <cell r="A750" t="str">
            <v>PARTIDAS</v>
          </cell>
          <cell r="C750" t="str">
            <v>U</v>
          </cell>
          <cell r="D750" t="str">
            <v>TARIFA</v>
          </cell>
          <cell r="E750" t="str">
            <v>SOBRETARIFA</v>
          </cell>
        </row>
        <row r="753">
          <cell r="E753">
            <v>1</v>
          </cell>
        </row>
        <row r="754">
          <cell r="A754" t="str">
            <v>COLOCACION DE BLOQUES</v>
          </cell>
        </row>
        <row r="755">
          <cell r="A755" t="str">
            <v>Block 10 cm.</v>
          </cell>
          <cell r="C755" t="str">
            <v>U</v>
          </cell>
          <cell r="D755">
            <v>4</v>
          </cell>
          <cell r="E755">
            <v>4</v>
          </cell>
        </row>
        <row r="756">
          <cell r="A756" t="str">
            <v>Block 15 cm.</v>
          </cell>
          <cell r="C756" t="str">
            <v>U</v>
          </cell>
          <cell r="D756">
            <v>4</v>
          </cell>
          <cell r="E756">
            <v>4</v>
          </cell>
        </row>
        <row r="757">
          <cell r="A757" t="str">
            <v>Block 20 cm.</v>
          </cell>
          <cell r="C757" t="str">
            <v>U</v>
          </cell>
          <cell r="D757">
            <v>4</v>
          </cell>
          <cell r="E757">
            <v>4</v>
          </cell>
        </row>
        <row r="759">
          <cell r="A759" t="str">
            <v>PAÑETES, TERMINACIÓN DE PAREDES Y PLAFONES</v>
          </cell>
        </row>
        <row r="760">
          <cell r="A760" t="str">
            <v xml:space="preserve">Fraguache </v>
          </cell>
          <cell r="C760" t="str">
            <v>M2</v>
          </cell>
          <cell r="D760">
            <v>4</v>
          </cell>
          <cell r="E760">
            <v>4</v>
          </cell>
        </row>
        <row r="761">
          <cell r="A761" t="str">
            <v>Careteo</v>
          </cell>
          <cell r="C761" t="str">
            <v>M2</v>
          </cell>
          <cell r="D761">
            <v>4</v>
          </cell>
          <cell r="E761">
            <v>4</v>
          </cell>
        </row>
        <row r="762">
          <cell r="A762" t="str">
            <v>Resane con goma</v>
          </cell>
          <cell r="C762" t="str">
            <v>M2</v>
          </cell>
          <cell r="D762">
            <v>4</v>
          </cell>
          <cell r="E762">
            <v>4</v>
          </cell>
        </row>
        <row r="763">
          <cell r="A763" t="str">
            <v>Repello maestreado en paredes</v>
          </cell>
          <cell r="C763" t="str">
            <v>M2</v>
          </cell>
          <cell r="D763">
            <v>7.5</v>
          </cell>
          <cell r="E763">
            <v>7.5</v>
          </cell>
        </row>
        <row r="764">
          <cell r="A764" t="str">
            <v>Repello en plafond</v>
          </cell>
          <cell r="C764" t="str">
            <v>M2</v>
          </cell>
          <cell r="D764">
            <v>7.5</v>
          </cell>
          <cell r="E764">
            <v>7.5</v>
          </cell>
        </row>
        <row r="765">
          <cell r="A765" t="str">
            <v>Repello sin maestriar</v>
          </cell>
          <cell r="C765" t="str">
            <v>M2</v>
          </cell>
          <cell r="D765">
            <v>6.75</v>
          </cell>
          <cell r="E765">
            <v>6.75</v>
          </cell>
        </row>
        <row r="766">
          <cell r="A766" t="str">
            <v>Pañete inter./ext./maest./a plomo</v>
          </cell>
          <cell r="C766" t="str">
            <v>M2</v>
          </cell>
          <cell r="D766">
            <v>33</v>
          </cell>
          <cell r="E766">
            <v>33</v>
          </cell>
        </row>
        <row r="767">
          <cell r="A767" t="str">
            <v>Pañete en techo y vigas</v>
          </cell>
          <cell r="C767" t="str">
            <v>M2</v>
          </cell>
          <cell r="D767">
            <v>33</v>
          </cell>
          <cell r="E767">
            <v>33</v>
          </cell>
        </row>
        <row r="768">
          <cell r="A768" t="str">
            <v>Pañete en columnas y vigas</v>
          </cell>
          <cell r="C768" t="str">
            <v>M2</v>
          </cell>
          <cell r="D768">
            <v>33</v>
          </cell>
          <cell r="E768">
            <v>33</v>
          </cell>
        </row>
        <row r="769">
          <cell r="A769" t="str">
            <v>Pañete pulido</v>
          </cell>
          <cell r="C769" t="str">
            <v>M2</v>
          </cell>
          <cell r="D769">
            <v>43</v>
          </cell>
          <cell r="E769">
            <v>43</v>
          </cell>
        </row>
        <row r="770">
          <cell r="A770" t="str">
            <v>Cantos y mochetas</v>
          </cell>
          <cell r="C770" t="str">
            <v>ML</v>
          </cell>
          <cell r="D770">
            <v>18</v>
          </cell>
          <cell r="E770">
            <v>18</v>
          </cell>
        </row>
        <row r="771">
          <cell r="A771" t="str">
            <v>Goteros en ranura</v>
          </cell>
          <cell r="C771" t="str">
            <v>ML</v>
          </cell>
          <cell r="D771">
            <v>36</v>
          </cell>
          <cell r="E771">
            <v>36</v>
          </cell>
        </row>
        <row r="774">
          <cell r="A774" t="str">
            <v>TERMINACION DE TECHOS E IMPERMEABILIZACION</v>
          </cell>
        </row>
        <row r="775">
          <cell r="A775" t="str">
            <v>Zabaleta</v>
          </cell>
          <cell r="C775" t="str">
            <v>ML</v>
          </cell>
          <cell r="D775">
            <v>15</v>
          </cell>
          <cell r="E775">
            <v>15</v>
          </cell>
        </row>
        <row r="776">
          <cell r="A776" t="str">
            <v>Fino techo plano</v>
          </cell>
          <cell r="C776" t="str">
            <v>M2</v>
          </cell>
          <cell r="D776">
            <v>25</v>
          </cell>
          <cell r="E776">
            <v>25</v>
          </cell>
        </row>
        <row r="777">
          <cell r="A777" t="str">
            <v>Fino techo inclinado</v>
          </cell>
          <cell r="C777" t="str">
            <v>M2</v>
          </cell>
          <cell r="D777">
            <v>25</v>
          </cell>
          <cell r="E777">
            <v>25</v>
          </cell>
        </row>
        <row r="778">
          <cell r="A778" t="str">
            <v>Subida mat./fino y zabaleta</v>
          </cell>
          <cell r="C778" t="str">
            <v>M2</v>
          </cell>
          <cell r="D778">
            <v>10</v>
          </cell>
          <cell r="E778">
            <v>10</v>
          </cell>
        </row>
        <row r="780">
          <cell r="A780" t="str">
            <v>COLOCACIÓN PISO CERÁMICA</v>
          </cell>
        </row>
        <row r="781">
          <cell r="A781" t="str">
            <v>Cerámica 33x33</v>
          </cell>
          <cell r="C781" t="str">
            <v>M2</v>
          </cell>
          <cell r="D781">
            <v>70</v>
          </cell>
          <cell r="E781">
            <v>70</v>
          </cell>
        </row>
        <row r="782">
          <cell r="A782" t="str">
            <v>Zócalos 6x33</v>
          </cell>
          <cell r="C782" t="str">
            <v>ML</v>
          </cell>
          <cell r="D782">
            <v>15</v>
          </cell>
          <cell r="E782">
            <v>15</v>
          </cell>
        </row>
        <row r="783">
          <cell r="A783" t="str">
            <v xml:space="preserve">Escalones </v>
          </cell>
          <cell r="C783" t="str">
            <v>ML</v>
          </cell>
          <cell r="D783">
            <v>75</v>
          </cell>
          <cell r="E783">
            <v>75</v>
          </cell>
        </row>
        <row r="790">
          <cell r="A790" t="str">
            <v>LABORES VARIAS</v>
          </cell>
        </row>
        <row r="791">
          <cell r="A791" t="str">
            <v xml:space="preserve">Pintura </v>
          </cell>
          <cell r="C791" t="str">
            <v>M2</v>
          </cell>
          <cell r="D791">
            <v>15</v>
          </cell>
          <cell r="E791">
            <v>15</v>
          </cell>
        </row>
        <row r="792">
          <cell r="A792" t="str">
            <v>Excavación en:  Tierra</v>
          </cell>
          <cell r="C792" t="str">
            <v>M3</v>
          </cell>
          <cell r="D792">
            <v>90</v>
          </cell>
          <cell r="E792">
            <v>90</v>
          </cell>
        </row>
        <row r="793">
          <cell r="A793" t="str">
            <v xml:space="preserve">                Tosca</v>
          </cell>
          <cell r="C793" t="str">
            <v>M3</v>
          </cell>
          <cell r="D793">
            <v>500</v>
          </cell>
          <cell r="E793">
            <v>500</v>
          </cell>
        </row>
        <row r="794">
          <cell r="A794" t="str">
            <v xml:space="preserve">                Roca</v>
          </cell>
          <cell r="C794" t="str">
            <v>M3</v>
          </cell>
          <cell r="D794">
            <v>750</v>
          </cell>
          <cell r="E794">
            <v>750</v>
          </cell>
        </row>
        <row r="795">
          <cell r="A795" t="str">
            <v>Lig. y vac. hormigón/ligadora</v>
          </cell>
          <cell r="C795" t="str">
            <v>M3</v>
          </cell>
          <cell r="D795">
            <v>335.43</v>
          </cell>
          <cell r="E795">
            <v>335.43</v>
          </cell>
        </row>
        <row r="796">
          <cell r="A796" t="str">
            <v>Coloc. acero</v>
          </cell>
          <cell r="C796" t="str">
            <v>QQ</v>
          </cell>
          <cell r="D796">
            <v>60</v>
          </cell>
          <cell r="E796">
            <v>60</v>
          </cell>
        </row>
        <row r="797">
          <cell r="A797" t="str">
            <v>Coloc. acero en vigas, zapatas muros  y dinteles</v>
          </cell>
          <cell r="C797" t="str">
            <v>ML</v>
          </cell>
          <cell r="D797">
            <v>25</v>
          </cell>
          <cell r="E797">
            <v>25</v>
          </cell>
        </row>
        <row r="798">
          <cell r="A798" t="str">
            <v>Compactación de relleno (a mano)</v>
          </cell>
          <cell r="C798" t="str">
            <v>M3</v>
          </cell>
          <cell r="D798">
            <v>60</v>
          </cell>
          <cell r="E798">
            <v>60</v>
          </cell>
        </row>
        <row r="799">
          <cell r="A799" t="str">
            <v>Bote de material (a mano)</v>
          </cell>
          <cell r="C799" t="str">
            <v>M3S</v>
          </cell>
          <cell r="D799">
            <v>70</v>
          </cell>
          <cell r="E799">
            <v>70</v>
          </cell>
        </row>
        <row r="800">
          <cell r="A800" t="str">
            <v>Jornal de un obrero</v>
          </cell>
          <cell r="C800" t="str">
            <v>Dia</v>
          </cell>
          <cell r="D800">
            <v>150</v>
          </cell>
          <cell r="E800">
            <v>150</v>
          </cell>
        </row>
        <row r="801">
          <cell r="A801" t="str">
            <v>Sembrado de grama tipo alfombra</v>
          </cell>
          <cell r="C801" t="str">
            <v>M2</v>
          </cell>
          <cell r="D801">
            <v>7</v>
          </cell>
          <cell r="E801">
            <v>7</v>
          </cell>
        </row>
        <row r="802">
          <cell r="A802" t="str">
            <v>Guarderas Metálicas, Regla Vibratoria y Alisador</v>
          </cell>
          <cell r="C802" t="str">
            <v>M2</v>
          </cell>
          <cell r="D802">
            <v>50</v>
          </cell>
          <cell r="E802">
            <v>50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  <sheetName val="anal term"/>
      <sheetName val="HORM. Y MORTEROS."/>
      <sheetName val="SAL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5">
          <cell r="D5">
            <v>47</v>
          </cell>
        </row>
        <row r="7">
          <cell r="D7">
            <v>1453.97</v>
          </cell>
        </row>
        <row r="8">
          <cell r="D8">
            <v>20</v>
          </cell>
        </row>
        <row r="9">
          <cell r="D9">
            <v>26</v>
          </cell>
        </row>
        <row r="10">
          <cell r="D10">
            <v>30</v>
          </cell>
        </row>
        <row r="11">
          <cell r="D11">
            <v>95</v>
          </cell>
        </row>
        <row r="12">
          <cell r="D12">
            <v>350</v>
          </cell>
        </row>
        <row r="13">
          <cell r="D13">
            <v>265</v>
          </cell>
        </row>
        <row r="14">
          <cell r="D14">
            <v>295</v>
          </cell>
        </row>
        <row r="15">
          <cell r="D15">
            <v>290</v>
          </cell>
        </row>
        <row r="16">
          <cell r="D16">
            <v>295</v>
          </cell>
        </row>
        <row r="17">
          <cell r="D17">
            <v>290</v>
          </cell>
        </row>
        <row r="18">
          <cell r="D18">
            <v>43</v>
          </cell>
        </row>
        <row r="19">
          <cell r="D19">
            <v>30</v>
          </cell>
        </row>
        <row r="20">
          <cell r="D20">
            <v>800</v>
          </cell>
        </row>
        <row r="21">
          <cell r="D21">
            <v>1966</v>
          </cell>
        </row>
        <row r="22">
          <cell r="D22">
            <v>1253.97</v>
          </cell>
        </row>
        <row r="28">
          <cell r="D28">
            <v>43</v>
          </cell>
        </row>
        <row r="35">
          <cell r="D35">
            <v>5684</v>
          </cell>
        </row>
        <row r="36">
          <cell r="D36">
            <v>5916</v>
          </cell>
        </row>
      </sheetData>
      <sheetData sheetId="7" refreshError="1">
        <row r="10">
          <cell r="F10">
            <v>4838.6400000000003</v>
          </cell>
        </row>
        <row r="17">
          <cell r="F17">
            <v>4289.4381999999996</v>
          </cell>
        </row>
        <row r="29">
          <cell r="F29">
            <v>10822.41</v>
          </cell>
        </row>
        <row r="37">
          <cell r="F37">
            <v>4299.8692000000001</v>
          </cell>
        </row>
        <row r="45">
          <cell r="F45">
            <v>4893.2488000000003</v>
          </cell>
        </row>
        <row r="50">
          <cell r="F50">
            <v>10822.41</v>
          </cell>
        </row>
        <row r="158">
          <cell r="F158">
            <v>8.0559999999999992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álisis"/>
      <sheetName val="Precios y MO"/>
      <sheetName val="Flujo de Caja"/>
      <sheetName val="CASETA"/>
      <sheetName val="analisis unitarios"/>
      <sheetName val="insumo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PARA BANCO"/>
      <sheetName val="PRESUPUESTO US"/>
      <sheetName val="PRESUPUESTO"/>
      <sheetName val="INSUMOS"/>
      <sheetName val="ZAPATAS"/>
      <sheetName val="COLUMNAS"/>
      <sheetName val="VIGAS"/>
      <sheetName val="LOSAS"/>
      <sheetName val="MORTEROS"/>
      <sheetName val="ANALISIS PISOS Y REVESTIMIENTOS"/>
      <sheetName val="ELECTRICAS"/>
      <sheetName val="PINTURA"/>
      <sheetName val="TECHO"/>
      <sheetName val="TRABAJOS SANITARIOS (NO DISENO)"/>
      <sheetName val="TABLA DE BANOS"/>
      <sheetName val="TABLA SALIDAS ELECTRICAS"/>
      <sheetName val="ALIMENTADORES ELECTRICOS"/>
      <sheetName val="TOPES DE GRANITO"/>
      <sheetName val="TABLA DE PUERTAS"/>
      <sheetName val="TABLA DE VENTANAS"/>
      <sheetName val="BARANDAS ELEV IZQ"/>
      <sheetName val="BARANDAS ELEV DER"/>
      <sheetName val="BARANDAS ELEV POSTERIOR"/>
      <sheetName val="BARANDAS ELEV FRONTAL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I N S U M O S    VARIOS</v>
          </cell>
        </row>
        <row r="7">
          <cell r="B7">
            <v>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PARA BANCO"/>
      <sheetName val="PRESUPUESTO US"/>
      <sheetName val="PRESUPUESTO"/>
      <sheetName val="INSUMOS"/>
      <sheetName val="ZAPATAS"/>
      <sheetName val="COLUMNAS"/>
      <sheetName val="VIGAS"/>
      <sheetName val="LOSAS"/>
      <sheetName val="MORTEROS"/>
      <sheetName val="ANALISIS PISOS Y REVESTIMIENTOS"/>
      <sheetName val="ELECTRICAS"/>
      <sheetName val="PINTURA"/>
      <sheetName val="TECHO"/>
      <sheetName val="TRABAJOS SANITARIOS (NO DISENO)"/>
      <sheetName val="TABLA DE BANOS"/>
      <sheetName val="TABLA SALIDAS ELECTRICAS"/>
      <sheetName val="ALIMENTADORES ELECTRICOS"/>
      <sheetName val="TOPES DE GRANITO"/>
      <sheetName val="TABLA DE PUERTAS"/>
      <sheetName val="TABLA DE VENTANAS"/>
      <sheetName val="BARANDAS ELEV IZQ"/>
      <sheetName val="BARANDAS ELEV DER"/>
      <sheetName val="BARANDAS ELEV POSTERIOR"/>
      <sheetName val="BARANDAS ELEV FRONTAL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I N S U M O S    VARIOS</v>
          </cell>
        </row>
        <row r="7">
          <cell r="B7">
            <v>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Ac. M"/>
      <sheetName val="LOSA 27"/>
      <sheetName val="resum.ac "/>
      <sheetName val="Insumos"/>
      <sheetName val="Mezcla"/>
      <sheetName val="Analisis Civil"/>
      <sheetName val="Análisis "/>
      <sheetName val="Presup."/>
      <sheetName val="V.Tierras A"/>
      <sheetName val="V H.A y Muros A"/>
      <sheetName val="Term A"/>
      <sheetName val="med.mov.de tierras2"/>
      <sheetName val="analisis1"/>
      <sheetName val="Incremento Precios"/>
      <sheetName val="PARTIDAS NUEV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">
          <cell r="D14">
            <v>1.4</v>
          </cell>
        </row>
        <row r="16">
          <cell r="D16">
            <v>0.3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bLOQUE B Y C"/>
      <sheetName val="V.Tierras A"/>
      <sheetName val="V H.A y Muros A"/>
      <sheetName val="Term A"/>
      <sheetName val="m.tIERRA BYC"/>
      <sheetName val="H.A Y MUROS BYC"/>
      <sheetName val="TERMBYC"/>
      <sheetName val="Volumenes"/>
      <sheetName val="anal term"/>
      <sheetName val="Ana-Sanit."/>
      <sheetName val="Anal. horm."/>
      <sheetName val="UASD"/>
      <sheetName val="Mat"/>
      <sheetName val="Pu-Sanit.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>
        <row r="4">
          <cell r="D4">
            <v>2547.17</v>
          </cell>
        </row>
      </sheetData>
      <sheetData sheetId="7">
        <row r="10">
          <cell r="F10">
            <v>4211.5599999999995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7">
          <cell r="D7">
            <v>1.4</v>
          </cell>
        </row>
        <row r="9">
          <cell r="D9">
            <v>0.3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000.00"/>
      <sheetName val="02.000.00"/>
      <sheetName val="03.000.00"/>
      <sheetName val="04.000.00"/>
      <sheetName val="05.000.00"/>
      <sheetName val="007.000.00"/>
      <sheetName val="08.000.00"/>
      <sheetName val="09.000.00"/>
      <sheetName val="13.000.00"/>
      <sheetName val="Hoja1"/>
      <sheetName val="INSUMOS"/>
      <sheetName val="15.000.00"/>
      <sheetName val="16.000.00"/>
      <sheetName val="RESUMEN"/>
      <sheetName val="V.Tierras A"/>
      <sheetName val="ANALISIS SEÑAL"/>
      <sheetName val="Materiales"/>
      <sheetName val="Análisis"/>
      <sheetName val="Configuración"/>
      <sheetName val="Ana"/>
      <sheetName val="m.o."/>
      <sheetName val="i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61">
          <cell r="F261">
            <v>200</v>
          </cell>
        </row>
        <row r="303">
          <cell r="F303">
            <v>1500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mto"/>
      <sheetName val="M.O."/>
      <sheetName val="Ana"/>
      <sheetName val="Indice"/>
      <sheetName val="Modelo Presup."/>
    </sheetNames>
    <sheetDataSet>
      <sheetData sheetId="0"/>
      <sheetData sheetId="1">
        <row r="377">
          <cell r="F377">
            <v>189.9</v>
          </cell>
        </row>
        <row r="549">
          <cell r="F549">
            <v>133980</v>
          </cell>
        </row>
        <row r="557">
          <cell r="F557">
            <v>265152.15999999997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mto"/>
      <sheetName val="M.O."/>
      <sheetName val="Ana"/>
      <sheetName val="Indice"/>
      <sheetName val="Modelo Presup."/>
    </sheetNames>
    <sheetDataSet>
      <sheetData sheetId="0"/>
      <sheetData sheetId="1">
        <row r="377">
          <cell r="F377">
            <v>189.9</v>
          </cell>
        </row>
        <row r="549">
          <cell r="F549">
            <v>133980</v>
          </cell>
        </row>
        <row r="557">
          <cell r="F557">
            <v>265152.15999999997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lesia Maimon (2)"/>
      <sheetName val="Presupuesto"/>
      <sheetName val="Analisis"/>
      <sheetName val="Zapatas"/>
      <sheetName val="Insumos"/>
      <sheetName val="Mano de Obra"/>
      <sheetName val="Datos"/>
      <sheetName val="Tablas Referencia"/>
      <sheetName val="Columnas"/>
      <sheetName val="Vigas"/>
      <sheetName val="Losas"/>
      <sheetName val="Sheet1"/>
    </sheetNames>
    <sheetDataSet>
      <sheetData sheetId="0" refreshError="1"/>
      <sheetData sheetId="1" refreshError="1"/>
      <sheetData sheetId="2" refreshError="1">
        <row r="2">
          <cell r="J2">
            <v>0.01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SALARIOS"/>
      <sheetName val="M.O."/>
      <sheetName val="HORM. Y MORTEROS."/>
      <sheetName val="ANALISIS FRED"/>
      <sheetName val="ANALISIS"/>
      <sheetName val="Ana.MELLIZAS"/>
      <sheetName val="PRES_BNP"/>
      <sheetName val="PRES_1erNivel"/>
      <sheetName val="PRES_2doNivel"/>
      <sheetName val="Pres_InstSanit."/>
      <sheetName val="Pres_InstElect."/>
      <sheetName val="RESUMEN"/>
      <sheetName val="Insumos"/>
      <sheetName val="Listado Equipos a utilizar"/>
      <sheetName val="COSTO INDIRECTO"/>
      <sheetName val="OPERADORES EQUIPOS"/>
      <sheetName val="LISTADO INSUMOS DEL 2000"/>
      <sheetName val="Analisis Unit. "/>
      <sheetName val="Cargas Sociales"/>
    </sheetNames>
    <sheetDataSet>
      <sheetData sheetId="0" refreshError="1"/>
      <sheetData sheetId="1" refreshError="1">
        <row r="10">
          <cell r="C10">
            <v>350</v>
          </cell>
        </row>
      </sheetData>
      <sheetData sheetId="2" refreshError="1"/>
      <sheetData sheetId="3" refreshError="1">
        <row r="212">
          <cell r="H212">
            <v>2563.4295469815961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 DE EQUIPOS"/>
      <sheetName val="TARIFA DE EQUIPOS 31-07-13"/>
      <sheetName val="ANALISIS EQUIPOS"/>
      <sheetName val="ACARREOS"/>
      <sheetName val="ANALISIS PARTIDAS CARRET."/>
      <sheetName val="PRESUPUESTO"/>
      <sheetName val="PRESUPUESTO II "/>
      <sheetName val="sub-contratos"/>
      <sheetName val="MATERIALES "/>
      <sheetName val="MANO DE OBRA"/>
      <sheetName val="ingenieria"/>
      <sheetName val="MANT.TRANSITO"/>
      <sheetName val="CAMPAMENTO2"/>
      <sheetName val="LISTA DE MATERIALES GRAL"/>
      <sheetName val="MANO DE OBRA GENERAL"/>
      <sheetName val="ANALISIS PARTIDAS EDIFIC."/>
      <sheetName val="LISTA P.U. EDIFIC."/>
      <sheetName val="HOJA DE CALCULO"/>
    </sheetNames>
    <sheetDataSet>
      <sheetData sheetId="0">
        <row r="8">
          <cell r="I8">
            <v>9732.0759999999991</v>
          </cell>
        </row>
      </sheetData>
      <sheetData sheetId="1"/>
      <sheetData sheetId="2">
        <row r="9">
          <cell r="H9">
            <v>131</v>
          </cell>
        </row>
      </sheetData>
      <sheetData sheetId="3">
        <row r="10">
          <cell r="E10">
            <v>18.29</v>
          </cell>
        </row>
      </sheetData>
      <sheetData sheetId="4">
        <row r="2">
          <cell r="A2" t="str">
            <v>GRUPO JP</v>
          </cell>
        </row>
        <row r="564">
          <cell r="H564">
            <v>605.41562399999998</v>
          </cell>
        </row>
      </sheetData>
      <sheetData sheetId="5">
        <row r="21">
          <cell r="E21">
            <v>930872.20973782765</v>
          </cell>
        </row>
      </sheetData>
      <sheetData sheetId="6">
        <row r="63">
          <cell r="E63">
            <v>2609.8200000000002</v>
          </cell>
        </row>
      </sheetData>
      <sheetData sheetId="7"/>
      <sheetData sheetId="8">
        <row r="15">
          <cell r="E15">
            <v>2021.56</v>
          </cell>
        </row>
      </sheetData>
      <sheetData sheetId="9">
        <row r="8">
          <cell r="A8" t="str">
            <v xml:space="preserve">AYUDANTE </v>
          </cell>
        </row>
      </sheetData>
      <sheetData sheetId="10"/>
      <sheetData sheetId="11"/>
      <sheetData sheetId="12">
        <row r="23">
          <cell r="G23">
            <v>372488.8</v>
          </cell>
        </row>
      </sheetData>
      <sheetData sheetId="13">
        <row r="40">
          <cell r="C40">
            <v>158.73000000000002</v>
          </cell>
        </row>
      </sheetData>
      <sheetData sheetId="14">
        <row r="20">
          <cell r="E20">
            <v>34596</v>
          </cell>
        </row>
      </sheetData>
      <sheetData sheetId="15"/>
      <sheetData sheetId="16"/>
      <sheetData sheetId="17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Anal. horm."/>
      <sheetName val="Volumenes"/>
      <sheetName val="V.Tierras A"/>
      <sheetName val="materiales (2)"/>
      <sheetName val="Datos"/>
      <sheetName val="COSTO INDIRECTO"/>
      <sheetName val="OPERADORES EQUIPOS"/>
      <sheetName val="Trabajos Generales"/>
      <sheetName val="Detalle Acero"/>
      <sheetName val="HORM. Y MORTEROS."/>
      <sheetName val="SALARIOS"/>
      <sheetName val="INS"/>
      <sheetName val="INSU"/>
      <sheetName val="MO"/>
    </sheetNames>
    <sheetDataSet>
      <sheetData sheetId="0" refreshError="1">
        <row r="6">
          <cell r="B6" t="str">
            <v>Acero 1/2" (  Grado 40  )</v>
          </cell>
        </row>
        <row r="71">
          <cell r="B71" t="str">
            <v>Hormigón Industrial 210 Kg/cm2 (Incluye ITBIS y Vaciado Con Bomba)</v>
          </cell>
          <cell r="C71" t="str">
            <v>M3</v>
          </cell>
          <cell r="D71">
            <v>1918.8</v>
          </cell>
        </row>
      </sheetData>
      <sheetData sheetId="1">
        <row r="201">
          <cell r="F201">
            <v>7792.2050656250012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Análisis entregado"/>
      <sheetName val="Insumos"/>
      <sheetName val="Análisis"/>
      <sheetName val="Presupuesto"/>
      <sheetName val="analisis metalico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>
        <row r="5">
          <cell r="Q5">
            <v>1</v>
          </cell>
        </row>
        <row r="40">
          <cell r="H40">
            <v>4528.0200000000004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O 6"/>
      <sheetName val="MODULO 5"/>
      <sheetName val="MODULO 4"/>
      <sheetName val="Insumos"/>
      <sheetName val="Analisis "/>
      <sheetName val="Analisis Civil MODULO 4"/>
      <sheetName val="Analisis Civil MODULO 5"/>
      <sheetName val="Analisis Civil MODULO 6"/>
      <sheetName val="Mezcla"/>
      <sheetName val=" MObra"/>
      <sheetName val="cotizacion puertas"/>
      <sheetName val="Analisis"/>
      <sheetName val="Cotz.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presupuesto"/>
      <sheetName val="analisis basicos"/>
      <sheetName val="ANALISIS "/>
      <sheetName val="COLOCACION DE TUBERIA"/>
      <sheetName val="C.D.C., C.Op. y C.G."/>
      <sheetName val="Malla Ciclónica y Muros Blo "/>
      <sheetName val="Hoja1"/>
      <sheetName val="Hoja2"/>
      <sheetName val="Hoja3"/>
      <sheetName val="RECLAMACION 3"/>
      <sheetName val="GONZALO"/>
      <sheetName val="via"/>
      <sheetName val="MATERIALES LISTADO"/>
      <sheetName val="Insumos"/>
      <sheetName val="Análisis"/>
      <sheetName val="IN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C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9">
          <cell r="C9">
            <v>1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ON"/>
      <sheetName val="PRESENTACION (2)"/>
      <sheetName val="PRESUPUESTO (2)"/>
      <sheetName val="P.U. Const"/>
      <sheetName val="Materiales"/>
      <sheetName val="Salarios"/>
      <sheetName val="Precios"/>
      <sheetName val="EQUIPOS"/>
      <sheetName val="COSTO INDIRECTO"/>
      <sheetName val="OPERADORES EQUIPOS"/>
      <sheetName val="PRESENTACION_(2)"/>
      <sheetName val="PRESUPUESTO_(2)"/>
      <sheetName val="P_U__Const"/>
      <sheetName val="Analisis"/>
      <sheetName val="Insumos (2)"/>
      <sheetName val="M.O."/>
      <sheetName val="Insumos"/>
      <sheetName val="Análisis"/>
      <sheetName val="via"/>
      <sheetName val="qqVg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K15">
            <v>145</v>
          </cell>
        </row>
      </sheetData>
      <sheetData sheetId="5" refreshError="1">
        <row r="14">
          <cell r="D14">
            <v>45</v>
          </cell>
        </row>
        <row r="16">
          <cell r="D16">
            <v>45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ESUMEN (2)"/>
      <sheetName val="PASARELA 96 m"/>
      <sheetName val="PASARELA 70 m"/>
      <sheetName val="TUNEL MARG-NORTE"/>
      <sheetName val="ANALISIS"/>
      <sheetName val="Acarreos "/>
      <sheetName val="COMPRESOR "/>
      <sheetName val="EQUIPOS"/>
      <sheetName val="MATERIALES "/>
      <sheetName val="MANO DE OBRA"/>
      <sheetName val="ingenieria"/>
      <sheetName val="MANT.TRANSITO"/>
      <sheetName val="CAMPAMENTO2"/>
      <sheetName val="ANALISIS MUROS Y ZAPATAS "/>
      <sheetName val="PANEL PAMPP1"/>
      <sheetName val="PANEL PAMPP2"/>
      <sheetName val="VIGA POSTENSADA"/>
      <sheetName val="INSUMOS"/>
      <sheetName val="Materiales"/>
      <sheetName val="Salarios"/>
      <sheetName val="MO"/>
      <sheetName val="REPORTE SAN LUIS"/>
      <sheetName val="ANALISIS PARTIDAS CARRET."/>
      <sheetName val="OFICINA Y LABOR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7">
          <cell r="H27">
            <v>803336.16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Equi"/>
      <sheetName val="Herram"/>
      <sheetName val="Rndmto"/>
      <sheetName val="MOCuadrillas"/>
      <sheetName val="MOJornal"/>
      <sheetName val="AnaEdif"/>
      <sheetName val="Indice"/>
      <sheetName val="Presup"/>
      <sheetName val="FA INS"/>
      <sheetName val="FA HERR"/>
      <sheetName val="AnaVIAL NoOk"/>
      <sheetName val="DatosPROY"/>
      <sheetName val="Cotiz OTROS"/>
      <sheetName val="AnaPRE"/>
      <sheetName val="Ana EMERG JPP"/>
      <sheetName val="Presup EMERG JPP"/>
      <sheetName val="PLOM"/>
      <sheetName val="MOPlom"/>
      <sheetName val="AnaCONTRA"/>
      <sheetName val="Cortes"/>
      <sheetName val="PreOsvaldo"/>
      <sheetName val="Simo3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A7" t="str">
            <v>MANO DE OBRA JORNALES DIARIO (Sin ITBIS)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Terminaciones"/>
      <sheetName val="Muros de Block"/>
      <sheetName val="mov. de tierra"/>
      <sheetName val="Demoliciones"/>
      <sheetName val="Mezclas"/>
      <sheetName val="Hormigones"/>
      <sheetName val="Sanitaria"/>
      <sheetName val="Insumos"/>
      <sheetName val="MOJor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m.t C"/>
      <sheetName val="m y h.a. C"/>
      <sheetName val="term.C"/>
      <sheetName val="v. exterior"/>
      <sheetName val="LOSA 9N"/>
      <sheetName val="Insumos"/>
      <sheetName val="Hormigon Armado"/>
      <sheetName val="Analisis "/>
      <sheetName val="Mezcla"/>
      <sheetName val="Res. Cuantia"/>
    </sheetNames>
    <sheetDataSet>
      <sheetData sheetId="0" refreshError="1"/>
      <sheetData sheetId="1" refreshError="1">
        <row r="18">
          <cell r="I18">
            <v>0.1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Presupuesto"/>
      <sheetName val="Calculo de cantidades"/>
      <sheetName val="Analisis "/>
      <sheetName val="Equipos "/>
      <sheetName val="Mano de obra "/>
      <sheetName val="Sheet1"/>
      <sheetName val="Sheet2"/>
      <sheetName val="Sheet3"/>
      <sheetName val="Cubicacion"/>
      <sheetName val="m.t C"/>
      <sheetName val="Analisis"/>
      <sheetName val="Salarios"/>
      <sheetName val="mov. de tierra"/>
      <sheetName val="volumen"/>
      <sheetName val="I.HORMIGON"/>
      <sheetName val="PRE Desvio Alcant.  Potable"/>
    </sheetNames>
    <sheetDataSet>
      <sheetData sheetId="0" refreshError="1"/>
      <sheetData sheetId="1">
        <row r="11">
          <cell r="D11">
            <v>33.5</v>
          </cell>
        </row>
      </sheetData>
      <sheetData sheetId="2">
        <row r="1">
          <cell r="B1">
            <v>42.05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"/>
      <sheetName val="Presupuesto"/>
      <sheetName val="Sheet2"/>
      <sheetName val="Sheet3"/>
      <sheetName val="Prec."/>
      <sheetName val="Ana.term"/>
      <sheetName val="PRESUP."/>
      <sheetName val="Insumos"/>
    </sheetNames>
    <sheetDataSet>
      <sheetData sheetId="0">
        <row r="63">
          <cell r="D63">
            <v>5342</v>
          </cell>
        </row>
      </sheetData>
      <sheetData sheetId="1" refreshError="1"/>
      <sheetData sheetId="2" refreshError="1"/>
      <sheetData sheetId="3" refreshError="1"/>
      <sheetData sheetId="4">
        <row r="32">
          <cell r="C32">
            <v>157</v>
          </cell>
        </row>
      </sheetData>
      <sheetData sheetId="5"/>
      <sheetData sheetId="6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ALUZINC"/>
      <sheetName val="ANALISIS ACERO"/>
      <sheetName val="propuesta"/>
      <sheetName val="peso"/>
      <sheetName val="MANO DE OBRA"/>
      <sheetName val="ANALISIS_ALUZINC"/>
      <sheetName val="ANALISIS_ACERO"/>
      <sheetName val="IN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d+Torn"/>
      <sheetName val="Insumos"/>
      <sheetName val="varios"/>
      <sheetName val="Presupuesto"/>
      <sheetName val="materiales"/>
      <sheetName val="propuesta"/>
      <sheetName val="peso"/>
      <sheetName val="MO"/>
      <sheetName val="INS"/>
      <sheetName val="Grupo V"/>
      <sheetName val="Desembolso de Caja"/>
    </sheetNames>
    <sheetDataSet>
      <sheetData sheetId="0" refreshError="1"/>
      <sheetData sheetId="1" refreshError="1">
        <row r="12">
          <cell r="E12">
            <v>285</v>
          </cell>
        </row>
        <row r="13">
          <cell r="E13">
            <v>1832.8</v>
          </cell>
        </row>
        <row r="15">
          <cell r="E15">
            <v>1508</v>
          </cell>
        </row>
        <row r="17">
          <cell r="E17">
            <v>2600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ARTIDAS"/>
      <sheetName val="analisis "/>
      <sheetName val="insumos"/>
      <sheetName val="peso"/>
      <sheetName val="OBS"/>
      <sheetName val="MATERIALES"/>
      <sheetName val="OBRAMANO"/>
      <sheetName val="EQUIPOS"/>
      <sheetName val="Analisis Unitarios"/>
      <sheetName val="Análisis"/>
      <sheetName val="INS"/>
    </sheetNames>
    <sheetDataSet>
      <sheetData sheetId="0" refreshError="1"/>
      <sheetData sheetId="1" refreshError="1"/>
      <sheetData sheetId="2" refreshError="1"/>
      <sheetData sheetId="3" refreshError="1">
        <row r="295">
          <cell r="D295">
            <v>17.8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Mvto Tierra"/>
      <sheetName val="Materiales"/>
      <sheetName val="Equipos"/>
    </sheetNames>
    <sheetDataSet>
      <sheetData sheetId="0"/>
      <sheetData sheetId="1"/>
      <sheetData sheetId="2">
        <row r="6">
          <cell r="C6">
            <v>315</v>
          </cell>
        </row>
      </sheetData>
      <sheetData sheetId="3">
        <row r="16">
          <cell r="H16">
            <v>3410.0508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Mvto Tierra"/>
      <sheetName val="Materiales"/>
      <sheetName val="Equipos"/>
    </sheetNames>
    <sheetDataSet>
      <sheetData sheetId="0"/>
      <sheetData sheetId="1"/>
      <sheetData sheetId="2">
        <row r="6">
          <cell r="C6">
            <v>315</v>
          </cell>
        </row>
      </sheetData>
      <sheetData sheetId="3">
        <row r="16">
          <cell r="H16">
            <v>3410.0508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es"/>
      <sheetName val="insumos"/>
      <sheetName val="PARTIDAS"/>
      <sheetName val="med.mov.de tierras"/>
      <sheetName val="med.superestruc."/>
      <sheetName val="analisis unitarios"/>
      <sheetName val="MOVIMIENTO DE TIERRAS"/>
      <sheetName val="INSTALACIONES"/>
      <sheetName val="SUPERESTRUCTURA"/>
      <sheetName val="med.terminacion"/>
      <sheetName val="TERMINACION"/>
      <sheetName val="RESUMEN "/>
      <sheetName val="Análisis"/>
      <sheetName val="Presupuesto"/>
      <sheetName val="analisis1"/>
      <sheetName val="Materiales"/>
      <sheetName val="addenda"/>
    </sheetNames>
    <sheetDataSet>
      <sheetData sheetId="0"/>
      <sheetData sheetId="1"/>
      <sheetData sheetId="2"/>
      <sheetData sheetId="3">
        <row r="6">
          <cell r="D6">
            <v>0.8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FCC-005 ANDAMIOS"/>
      <sheetName val="FCC-002 ACERO"/>
      <sheetName val="FCC-004 CALZO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Trabajos Generales"/>
      <sheetName val="Meses"/>
      <sheetName val="med.mov.de tierras"/>
      <sheetName val="Materiales"/>
      <sheetName val="ANALPRECIO"/>
      <sheetName val="Labor FD1"/>
      <sheetName val="MO"/>
      <sheetName val="Salarios"/>
    </sheetNames>
    <sheetDataSet>
      <sheetData sheetId="0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Precios"/>
      <sheetName val="FCC-005 ANDAMIOS"/>
      <sheetName val="FCC-002 ACERO"/>
      <sheetName val="FCC-004 CALZOS"/>
      <sheetName val="Trabajos Generales"/>
      <sheetName val="Meses"/>
      <sheetName val="ANALPRECIO"/>
      <sheetName val="Labor FD1"/>
      <sheetName val="med.mov.de tierras"/>
      <sheetName val="Materiales"/>
      <sheetName val="MO"/>
      <sheetName val="Salarios"/>
    </sheetNames>
    <sheetDataSet>
      <sheetData sheetId="0">
        <row r="4">
          <cell r="A4" t="str">
            <v>Id.</v>
          </cell>
        </row>
      </sheetData>
      <sheetData sheetId="1"/>
      <sheetData sheetId="2"/>
      <sheetData sheetId="3"/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/>
      <sheetData sheetId="7">
        <row r="4">
          <cell r="A4" t="str">
            <v>Id.</v>
          </cell>
        </row>
      </sheetData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EXPANSIONES "/>
      <sheetName val="peso"/>
      <sheetName val="Costo Promedio"/>
      <sheetName val="comparacion"/>
      <sheetName val="analisis pintura"/>
      <sheetName val="aluzinc+ Varios"/>
      <sheetName val="ANALISIS DE ACERO"/>
      <sheetName val="propuesta"/>
      <sheetName val="ANALISIS_EXPANSIONES_"/>
      <sheetName val="Costo_Promedio"/>
      <sheetName val="analisis_pintura"/>
      <sheetName val="aluzinc+_Varios"/>
      <sheetName val="ANALISIS_DE_ACERO"/>
      <sheetName val="Insumos"/>
      <sheetName val="Precios"/>
      <sheetName val="med.mov.de tierras"/>
      <sheetName val="Senalizacion"/>
      <sheetName val="nave fadoc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"/>
      <sheetName val="MEMO"/>
      <sheetName val="COF"/>
      <sheetName val="SEPAR"/>
      <sheetName val="CRONOGRAMA FISICO FINANCIERO"/>
      <sheetName val="anal term"/>
      <sheetName val="Recursos"/>
      <sheetName val="I.HORMIGON"/>
      <sheetName val="pe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M.O."/>
      <sheetName val="Analisis"/>
      <sheetName val="analisis detallado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  <row r="11">
          <cell r="C11">
            <v>18.899999999999999</v>
          </cell>
        </row>
        <row r="12">
          <cell r="C12">
            <v>24.57</v>
          </cell>
        </row>
        <row r="15">
          <cell r="C15">
            <v>3.4559999999999995</v>
          </cell>
        </row>
        <row r="16">
          <cell r="C16">
            <v>3.8400000000000007</v>
          </cell>
        </row>
        <row r="17">
          <cell r="C17">
            <v>2.1600000000000006</v>
          </cell>
        </row>
        <row r="18">
          <cell r="C18">
            <v>8.1000000000000014</v>
          </cell>
        </row>
        <row r="19">
          <cell r="C19">
            <v>9.18</v>
          </cell>
        </row>
        <row r="20">
          <cell r="C20">
            <v>54</v>
          </cell>
        </row>
        <row r="23">
          <cell r="C23">
            <v>89.25</v>
          </cell>
        </row>
        <row r="26">
          <cell r="C26">
            <v>178.5</v>
          </cell>
        </row>
        <row r="27">
          <cell r="C27">
            <v>160.65</v>
          </cell>
        </row>
        <row r="28">
          <cell r="C28">
            <v>32.75</v>
          </cell>
        </row>
        <row r="31">
          <cell r="C31">
            <v>178.5</v>
          </cell>
        </row>
        <row r="34">
          <cell r="C34">
            <v>1</v>
          </cell>
        </row>
        <row r="36">
          <cell r="C36">
            <v>1</v>
          </cell>
        </row>
      </sheetData>
      <sheetData sheetId="3" refreshError="1"/>
      <sheetData sheetId="4"/>
      <sheetData sheetId="5"/>
      <sheetData sheetId="6"/>
      <sheetData sheetId="7"/>
      <sheetData sheetId="8">
        <row r="8">
          <cell r="C8" t="str">
            <v>Cant.</v>
          </cell>
          <cell r="E8" t="str">
            <v>P.U. RD$</v>
          </cell>
        </row>
        <row r="10">
          <cell r="C10">
            <v>1</v>
          </cell>
          <cell r="E10" t="str">
            <v>P.A.</v>
          </cell>
        </row>
        <row r="12">
          <cell r="E12" t="str">
            <v xml:space="preserve"> </v>
          </cell>
        </row>
        <row r="13">
          <cell r="C13">
            <v>2.39</v>
          </cell>
          <cell r="E13" t="e">
            <v>#REF!</v>
          </cell>
        </row>
        <row r="14">
          <cell r="C14">
            <v>2.65</v>
          </cell>
          <cell r="E14" t="e">
            <v>#REF!</v>
          </cell>
        </row>
        <row r="15">
          <cell r="C15">
            <v>0.52</v>
          </cell>
          <cell r="E15" t="e">
            <v>#NAME?</v>
          </cell>
        </row>
        <row r="16">
          <cell r="C16">
            <v>1.4</v>
          </cell>
          <cell r="E16" t="e">
            <v>#REF!</v>
          </cell>
        </row>
        <row r="17">
          <cell r="C17">
            <v>0.26</v>
          </cell>
          <cell r="E17" t="e">
            <v>#NAME?</v>
          </cell>
        </row>
        <row r="18">
          <cell r="C18">
            <v>0.78</v>
          </cell>
          <cell r="E18" t="e">
            <v>#NAME?</v>
          </cell>
        </row>
        <row r="19">
          <cell r="C19">
            <v>0.21</v>
          </cell>
          <cell r="E19" t="e">
            <v>#REF!</v>
          </cell>
        </row>
        <row r="20">
          <cell r="C20">
            <v>0.21</v>
          </cell>
          <cell r="E20" t="e">
            <v>#REF!</v>
          </cell>
        </row>
        <row r="21">
          <cell r="C21">
            <v>0</v>
          </cell>
          <cell r="E21">
            <v>0</v>
          </cell>
        </row>
        <row r="22">
          <cell r="C22">
            <v>0</v>
          </cell>
          <cell r="E22">
            <v>0</v>
          </cell>
        </row>
        <row r="23">
          <cell r="C23">
            <v>64.17</v>
          </cell>
          <cell r="E23" t="e">
            <v>#REF!</v>
          </cell>
        </row>
        <row r="24">
          <cell r="C24">
            <v>0</v>
          </cell>
          <cell r="E24">
            <v>0</v>
          </cell>
        </row>
        <row r="27">
          <cell r="C27">
            <v>498.88</v>
          </cell>
          <cell r="E27" t="e">
            <v>#REF!</v>
          </cell>
        </row>
        <row r="28">
          <cell r="C28">
            <v>40.82</v>
          </cell>
          <cell r="E28" t="e">
            <v>#REF!</v>
          </cell>
        </row>
        <row r="29">
          <cell r="C29">
            <v>23.2</v>
          </cell>
          <cell r="E29" t="e">
            <v>#REF!</v>
          </cell>
        </row>
        <row r="32">
          <cell r="C32">
            <v>73.319999999999993</v>
          </cell>
          <cell r="E32" t="e">
            <v>#REF!</v>
          </cell>
        </row>
        <row r="33">
          <cell r="C33">
            <v>364.96</v>
          </cell>
          <cell r="E33" t="e">
            <v>#REF!</v>
          </cell>
        </row>
        <row r="34">
          <cell r="C34">
            <v>734.56</v>
          </cell>
          <cell r="E34" t="e">
            <v>#REF!</v>
          </cell>
        </row>
        <row r="35">
          <cell r="C35">
            <v>358.34000000000009</v>
          </cell>
          <cell r="E35">
            <v>80</v>
          </cell>
        </row>
        <row r="36">
          <cell r="C36">
            <v>595.9</v>
          </cell>
          <cell r="E36" t="e">
            <v>#REF!</v>
          </cell>
        </row>
        <row r="37">
          <cell r="C37">
            <v>84.1</v>
          </cell>
          <cell r="E37">
            <v>0</v>
          </cell>
        </row>
        <row r="38">
          <cell r="C38">
            <v>48.8</v>
          </cell>
          <cell r="E38">
            <v>0</v>
          </cell>
        </row>
        <row r="41">
          <cell r="C41">
            <v>5.9399999999999995</v>
          </cell>
          <cell r="E41">
            <v>210</v>
          </cell>
        </row>
        <row r="42">
          <cell r="C42">
            <v>28.36</v>
          </cell>
          <cell r="E42">
            <v>450</v>
          </cell>
        </row>
        <row r="43">
          <cell r="C43">
            <v>4.13</v>
          </cell>
          <cell r="E43">
            <v>0</v>
          </cell>
        </row>
        <row r="44">
          <cell r="C44">
            <v>0</v>
          </cell>
          <cell r="E44">
            <v>200</v>
          </cell>
        </row>
        <row r="45">
          <cell r="C45">
            <v>0</v>
          </cell>
          <cell r="E45">
            <v>100</v>
          </cell>
        </row>
        <row r="46">
          <cell r="C46">
            <v>264.10000000000002</v>
          </cell>
          <cell r="E46">
            <v>80</v>
          </cell>
        </row>
        <row r="49">
          <cell r="C49">
            <v>1</v>
          </cell>
          <cell r="E49">
            <v>0</v>
          </cell>
        </row>
        <row r="52">
          <cell r="C52">
            <v>269.81</v>
          </cell>
          <cell r="E52" t="e">
            <v>#VALUE!</v>
          </cell>
        </row>
        <row r="54">
          <cell r="C54">
            <v>95.739999999999981</v>
          </cell>
          <cell r="E54" t="e">
            <v>#VALUE!</v>
          </cell>
        </row>
        <row r="55">
          <cell r="C55">
            <v>15</v>
          </cell>
          <cell r="E55" t="e">
            <v>#REF!</v>
          </cell>
        </row>
        <row r="56">
          <cell r="C56">
            <v>151</v>
          </cell>
          <cell r="E56">
            <v>318.20400000000001</v>
          </cell>
        </row>
        <row r="57">
          <cell r="C57">
            <v>54.95</v>
          </cell>
          <cell r="E57" t="e">
            <v>#REF!</v>
          </cell>
        </row>
        <row r="58">
          <cell r="C58">
            <v>3.1</v>
          </cell>
          <cell r="E58" t="e">
            <v>#REF!</v>
          </cell>
        </row>
        <row r="59">
          <cell r="C59">
            <v>7</v>
          </cell>
          <cell r="E59">
            <v>0</v>
          </cell>
        </row>
        <row r="60">
          <cell r="C60" t="str">
            <v xml:space="preserve"> </v>
          </cell>
        </row>
        <row r="63">
          <cell r="C63">
            <v>124.47000000000001</v>
          </cell>
          <cell r="E63" t="e">
            <v>#REF!</v>
          </cell>
        </row>
        <row r="64">
          <cell r="C64">
            <v>0</v>
          </cell>
          <cell r="E64" t="e">
            <v>#REF!</v>
          </cell>
        </row>
        <row r="65">
          <cell r="C65">
            <v>18.28</v>
          </cell>
          <cell r="E65" t="e">
            <v>#REF!</v>
          </cell>
        </row>
        <row r="66">
          <cell r="C66">
            <v>48.499999999999993</v>
          </cell>
          <cell r="E66" t="e">
            <v>#REF!</v>
          </cell>
        </row>
        <row r="67">
          <cell r="C67">
            <v>16.170000000000002</v>
          </cell>
          <cell r="E67">
            <v>6919.2</v>
          </cell>
        </row>
        <row r="70">
          <cell r="C70">
            <v>15.400000000000002</v>
          </cell>
          <cell r="E70">
            <v>0</v>
          </cell>
        </row>
        <row r="71">
          <cell r="C71">
            <v>2.0149999999999997</v>
          </cell>
          <cell r="E71">
            <v>0</v>
          </cell>
        </row>
        <row r="72">
          <cell r="C72">
            <v>2</v>
          </cell>
          <cell r="E72">
            <v>0</v>
          </cell>
        </row>
        <row r="73">
          <cell r="C73">
            <v>4.620000000000001</v>
          </cell>
          <cell r="E73">
            <v>0</v>
          </cell>
        </row>
        <row r="76">
          <cell r="C76">
            <v>1</v>
          </cell>
          <cell r="E76">
            <v>0</v>
          </cell>
        </row>
        <row r="77">
          <cell r="C77">
            <v>1</v>
          </cell>
          <cell r="E77">
            <v>0</v>
          </cell>
        </row>
        <row r="78">
          <cell r="C78">
            <v>1</v>
          </cell>
          <cell r="E78">
            <v>0</v>
          </cell>
        </row>
        <row r="79">
          <cell r="C79">
            <v>1</v>
          </cell>
          <cell r="E79">
            <v>0</v>
          </cell>
        </row>
        <row r="80">
          <cell r="C80">
            <v>1</v>
          </cell>
          <cell r="E80">
            <v>0</v>
          </cell>
        </row>
        <row r="81">
          <cell r="C81">
            <v>1</v>
          </cell>
          <cell r="E81">
            <v>0</v>
          </cell>
        </row>
        <row r="82">
          <cell r="C82">
            <v>1</v>
          </cell>
          <cell r="E82">
            <v>0</v>
          </cell>
        </row>
        <row r="83">
          <cell r="C83">
            <v>1</v>
          </cell>
          <cell r="E83">
            <v>0</v>
          </cell>
        </row>
        <row r="84">
          <cell r="C84">
            <v>1</v>
          </cell>
          <cell r="E84">
            <v>0</v>
          </cell>
        </row>
        <row r="85">
          <cell r="C85">
            <v>1</v>
          </cell>
          <cell r="E85">
            <v>0</v>
          </cell>
        </row>
        <row r="86">
          <cell r="C86">
            <v>1</v>
          </cell>
          <cell r="E86">
            <v>0</v>
          </cell>
        </row>
        <row r="87">
          <cell r="C87">
            <v>1</v>
          </cell>
          <cell r="E87">
            <v>0</v>
          </cell>
        </row>
        <row r="88">
          <cell r="C88">
            <v>1</v>
          </cell>
          <cell r="E88">
            <v>0</v>
          </cell>
        </row>
        <row r="89">
          <cell r="C89">
            <v>1</v>
          </cell>
          <cell r="E89">
            <v>0</v>
          </cell>
        </row>
        <row r="90">
          <cell r="C90">
            <v>1</v>
          </cell>
          <cell r="E90">
            <v>0</v>
          </cell>
        </row>
        <row r="91">
          <cell r="C91">
            <v>1</v>
          </cell>
          <cell r="E91">
            <v>0</v>
          </cell>
        </row>
        <row r="92">
          <cell r="C92">
            <v>1</v>
          </cell>
          <cell r="E92">
            <v>0</v>
          </cell>
        </row>
        <row r="93">
          <cell r="C93">
            <v>1</v>
          </cell>
          <cell r="E93">
            <v>0</v>
          </cell>
        </row>
        <row r="94">
          <cell r="C94">
            <v>1</v>
          </cell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C99">
            <v>1</v>
          </cell>
          <cell r="E99">
            <v>0</v>
          </cell>
        </row>
        <row r="102">
          <cell r="E102" t="str">
            <v>P.A.</v>
          </cell>
        </row>
        <row r="103">
          <cell r="C103">
            <v>1</v>
          </cell>
          <cell r="E103">
            <v>0</v>
          </cell>
        </row>
        <row r="106">
          <cell r="C106">
            <v>63.376399999999997</v>
          </cell>
          <cell r="E106">
            <v>0</v>
          </cell>
        </row>
        <row r="107">
          <cell r="C107">
            <v>1</v>
          </cell>
          <cell r="E107">
            <v>0</v>
          </cell>
        </row>
        <row r="108">
          <cell r="C108">
            <v>1</v>
          </cell>
          <cell r="E108">
            <v>0</v>
          </cell>
        </row>
        <row r="109">
          <cell r="C109">
            <v>1</v>
          </cell>
          <cell r="E109">
            <v>0</v>
          </cell>
        </row>
        <row r="112">
          <cell r="C112">
            <v>1</v>
          </cell>
          <cell r="E112" t="str">
            <v>P.A.</v>
          </cell>
        </row>
        <row r="113">
          <cell r="C113">
            <v>1</v>
          </cell>
          <cell r="E113" t="str">
            <v>P.A.</v>
          </cell>
        </row>
        <row r="117">
          <cell r="C117">
            <v>1</v>
          </cell>
          <cell r="E117">
            <v>0</v>
          </cell>
        </row>
        <row r="118">
          <cell r="C118">
            <v>1</v>
          </cell>
          <cell r="E118">
            <v>0</v>
          </cell>
        </row>
        <row r="119">
          <cell r="C119">
            <v>1</v>
          </cell>
          <cell r="E119">
            <v>0</v>
          </cell>
        </row>
        <row r="120">
          <cell r="C120">
            <v>1</v>
          </cell>
          <cell r="E120">
            <v>0</v>
          </cell>
        </row>
        <row r="121">
          <cell r="C121">
            <v>1</v>
          </cell>
          <cell r="E121">
            <v>0</v>
          </cell>
        </row>
        <row r="125">
          <cell r="C125">
            <v>1</v>
          </cell>
          <cell r="E125">
            <v>0</v>
          </cell>
        </row>
        <row r="126">
          <cell r="C126">
            <v>1</v>
          </cell>
          <cell r="E126">
            <v>0</v>
          </cell>
        </row>
        <row r="129">
          <cell r="C129">
            <v>1</v>
          </cell>
          <cell r="E129">
            <v>0</v>
          </cell>
        </row>
        <row r="130">
          <cell r="C130">
            <v>1</v>
          </cell>
          <cell r="E130">
            <v>0</v>
          </cell>
        </row>
        <row r="131">
          <cell r="C131" t="str">
            <v xml:space="preserve"> </v>
          </cell>
          <cell r="E131" t="str">
            <v xml:space="preserve"> </v>
          </cell>
        </row>
        <row r="132">
          <cell r="C132">
            <v>1</v>
          </cell>
          <cell r="E132">
            <v>0</v>
          </cell>
        </row>
        <row r="133">
          <cell r="C133">
            <v>1</v>
          </cell>
          <cell r="E133">
            <v>0</v>
          </cell>
        </row>
        <row r="134">
          <cell r="C134">
            <v>1</v>
          </cell>
          <cell r="E134">
            <v>0</v>
          </cell>
        </row>
        <row r="135">
          <cell r="C135">
            <v>1</v>
          </cell>
          <cell r="E135">
            <v>0</v>
          </cell>
        </row>
        <row r="138">
          <cell r="C138" t="str">
            <v xml:space="preserve"> </v>
          </cell>
          <cell r="E138" t="str">
            <v xml:space="preserve"> </v>
          </cell>
        </row>
        <row r="139">
          <cell r="C139">
            <v>1</v>
          </cell>
          <cell r="E139">
            <v>0</v>
          </cell>
        </row>
        <row r="140">
          <cell r="C140">
            <v>1</v>
          </cell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OB. SEOPC"/>
      <sheetName val="APROB. SEOPC (2)"/>
      <sheetName val="PASARELA OZORIA"/>
      <sheetName val="Hoja1"/>
      <sheetName val="TUNEL CHARLES"/>
      <sheetName val="Pasarela de L=60.00"/>
      <sheetName val="cotiz tunel"/>
      <sheetName val="peso"/>
      <sheetName val="COF"/>
      <sheetName val="Presupue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Mano de Obra"/>
      <sheetName val="Insumos"/>
      <sheetName val="Analisis "/>
      <sheetName val="Analisis Civil"/>
      <sheetName val="Mezcla"/>
      <sheetName val="Presupuesto por Partidas"/>
      <sheetName val="Módulo 01 v5"/>
      <sheetName val="Edificio Principal (Estructura)"/>
      <sheetName val="Edificio Principal (Acabados)"/>
      <sheetName val="ANALISIS"/>
      <sheetName val="ANALISIS (2)mig"/>
      <sheetName val="SPA"/>
      <sheetName val="PRECIOS INSUMOS-MANO DE OBRA"/>
      <sheetName val="SUBCONTRATOS"/>
      <sheetName val="Tabla de Cuantia de Elementos E"/>
      <sheetName val="Quantia zapata ponderada col"/>
      <sheetName val="AREAS"/>
    </sheetNames>
    <sheetDataSet>
      <sheetData sheetId="0"/>
      <sheetData sheetId="1"/>
      <sheetData sheetId="2">
        <row r="3">
          <cell r="I3">
            <v>36.200000000000003</v>
          </cell>
        </row>
      </sheetData>
      <sheetData sheetId="3"/>
      <sheetData sheetId="4"/>
      <sheetData sheetId="5"/>
      <sheetData sheetId="6">
        <row r="3">
          <cell r="I3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3">
          <cell r="I3">
            <v>36.200000000000003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pintura"/>
      <sheetName val="Varios"/>
      <sheetName val="Herr+Equip"/>
      <sheetName val="M.O instalacion"/>
      <sheetName val="M.O Fabricacion"/>
      <sheetName val="Corte+Sold"/>
      <sheetName val="Ana.precios un"/>
      <sheetName val="PRESUPUESTO"/>
      <sheetName val="Analisis pit office"/>
      <sheetName val="ANALISIS"/>
      <sheetName val="Comparacion"/>
      <sheetName val="Ana.esc. emergencia"/>
      <sheetName val="Peso techo"/>
      <sheetName val="Ana.baranda"/>
      <sheetName val="Peso Escalera"/>
      <sheetName val="BAR. ESC. EMERG. PIT OFFICE"/>
      <sheetName val="ESC. EMERG. PIT OFFICE (2)"/>
      <sheetName val="TECHO PIT OFFICE"/>
      <sheetName val="Analisis de precios PIT OFFICE"/>
      <sheetName val="Pres."/>
      <sheetName val="Cubicacion"/>
      <sheetName val="Laurel(OBINSA)"/>
      <sheetName val="pe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Insumos"/>
      <sheetName val="Analisis "/>
      <sheetName val="Analisis Civil"/>
      <sheetName val="Mezcla"/>
      <sheetName val=" MObra"/>
      <sheetName val="Presup"/>
      <sheetName val="mov. tierra"/>
    </sheetNames>
    <sheetDataSet>
      <sheetData sheetId="0" refreshError="1"/>
      <sheetData sheetId="1"/>
      <sheetData sheetId="2">
        <row r="2">
          <cell r="H2">
            <v>34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Ins 2"/>
      <sheetName val="FA"/>
      <sheetName val="Rndmto"/>
      <sheetName val="M.O."/>
      <sheetName val="Ana"/>
      <sheetName val="Resu"/>
      <sheetName val="Indice"/>
      <sheetName val="Pasarela de L=60.00"/>
      <sheetName val="PRE Desvio Alcant.  Potable"/>
      <sheetName val="Ana.precios un"/>
      <sheetName val="PRESUPUESTO"/>
      <sheetName val="Insumos"/>
      <sheetName val="MANO DE OBRA"/>
      <sheetName val="Sheet4"/>
      <sheetName val="Sheet5"/>
      <sheetName val="análisis de precios"/>
      <sheetName val="caseta de planta"/>
      <sheetName val="Materiales"/>
      <sheetName val="Los Ángeles (Fase II)"/>
    </sheetNames>
    <sheetDataSet>
      <sheetData sheetId="0" refreshError="1"/>
      <sheetData sheetId="1" refreshError="1"/>
      <sheetData sheetId="2" refreshError="1">
        <row r="51">
          <cell r="E51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is obra civil"/>
      <sheetName val="analisis metalico"/>
      <sheetName val="Insumos (2)"/>
      <sheetName val="Análisis  (2)"/>
      <sheetName val="Mezcla (2)"/>
      <sheetName val="Presupuesto"/>
      <sheetName val="Asfalto"/>
      <sheetName val="Puente"/>
      <sheetName val="Mvto Tierra"/>
      <sheetName val="Materiales"/>
      <sheetName val="Equipos"/>
    </sheetNames>
    <sheetDataSet>
      <sheetData sheetId="0"/>
      <sheetData sheetId="1"/>
      <sheetData sheetId="2">
        <row r="3">
          <cell r="H3">
            <v>39.049999999999997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Herram"/>
      <sheetName val="Rndmto"/>
      <sheetName val="M.O."/>
      <sheetName val="Ana"/>
      <sheetName val="Indice"/>
    </sheetNames>
    <sheetDataSet>
      <sheetData sheetId="0"/>
      <sheetData sheetId="1">
        <row r="424">
          <cell r="E424">
            <v>39.159999999999997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os Vigas Entrepiso"/>
      <sheetName val="Aceros columnas n1-2"/>
      <sheetName val="Acero Zapata"/>
      <sheetName val="Res Cuantia N1-2"/>
      <sheetName val="Res Cuantia Z"/>
      <sheetName val="INSUMOSJES"/>
      <sheetName val="cot.puer.ven"/>
      <sheetName val="insumos"/>
      <sheetName val="subida"/>
      <sheetName val="ORQUIDEA TIPO A"/>
      <sheetName val="analisis1"/>
      <sheetName val="med.mov.de tierras"/>
      <sheetName val="med.superestruc."/>
      <sheetName val="med.terminacion"/>
      <sheetName val="TERMINACION"/>
      <sheetName val="INSTALACIONES"/>
      <sheetName val="MOVIMIENTO DE TIERRAS"/>
      <sheetName val="analisis unitarios"/>
      <sheetName val="SUPERESTRUCTURA"/>
      <sheetName val="PARTIDAS"/>
      <sheetName val="R.CAYENA"/>
      <sheetName val="med.mov.de tierras2"/>
      <sheetName val="factores"/>
      <sheetName val="cotizaciones"/>
      <sheetName val="CONTRARO SEÑALIZACIONES"/>
      <sheetName val="Analisis BC"/>
      <sheetName val="Incremento Precios"/>
      <sheetName val="PARTIDAS NUEVAS"/>
      <sheetName val="LISTA PRECIO"/>
      <sheetName val="caseta transformador"/>
      <sheetName val="ANALISIS STO DGO"/>
      <sheetName val="Ins 2"/>
      <sheetName val="mov. tierra"/>
      <sheetName val="Ins"/>
      <sheetName val="Insumo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3"/>
  <sheetViews>
    <sheetView view="pageBreakPreview" topLeftCell="A25" zoomScale="85" zoomScaleNormal="55" zoomScaleSheetLayoutView="85" workbookViewId="0">
      <selection activeCell="E32" sqref="E32:E33"/>
    </sheetView>
  </sheetViews>
  <sheetFormatPr baseColWidth="10" defaultColWidth="11.42578125" defaultRowHeight="12.75"/>
  <cols>
    <col min="1" max="1" width="8" style="148" bestFit="1" customWidth="1"/>
    <col min="2" max="2" width="48.5703125" style="148" customWidth="1"/>
    <col min="3" max="3" width="13.7109375" style="148" customWidth="1"/>
    <col min="4" max="4" width="11" style="148" bestFit="1" customWidth="1"/>
    <col min="5" max="5" width="15.42578125" style="148" bestFit="1" customWidth="1"/>
    <col min="6" max="6" width="19.85546875" style="148" bestFit="1" customWidth="1"/>
    <col min="7" max="7" width="27.42578125" style="148" bestFit="1" customWidth="1"/>
    <col min="8" max="8" width="11.42578125" style="148"/>
    <col min="9" max="9" width="21.7109375" style="148" customWidth="1"/>
    <col min="10" max="16384" width="11.42578125" style="148"/>
  </cols>
  <sheetData>
    <row r="1" spans="1:7" ht="30">
      <c r="A1" s="263"/>
      <c r="B1" s="264"/>
      <c r="C1" s="264"/>
      <c r="D1" s="264"/>
      <c r="E1" s="264"/>
      <c r="F1" s="264"/>
      <c r="G1" s="265"/>
    </row>
    <row r="2" spans="1:7" ht="30">
      <c r="A2" s="266"/>
      <c r="B2" s="267"/>
      <c r="C2" s="267"/>
      <c r="D2" s="267"/>
      <c r="E2" s="267"/>
      <c r="F2" s="267"/>
      <c r="G2" s="268"/>
    </row>
    <row r="3" spans="1:7" ht="30">
      <c r="A3" s="266"/>
      <c r="B3" s="267"/>
      <c r="C3" s="267"/>
      <c r="D3" s="267"/>
      <c r="E3" s="267"/>
      <c r="F3" s="267"/>
      <c r="G3" s="268"/>
    </row>
    <row r="4" spans="1:7" ht="30">
      <c r="A4" s="266"/>
      <c r="B4" s="267"/>
      <c r="C4" s="267"/>
      <c r="D4" s="267"/>
      <c r="E4" s="267"/>
      <c r="F4" s="267"/>
      <c r="G4" s="268"/>
    </row>
    <row r="5" spans="1:7" ht="30.75" thickBot="1">
      <c r="A5" s="269"/>
      <c r="B5" s="270"/>
      <c r="C5" s="270"/>
      <c r="D5" s="270"/>
      <c r="E5" s="270"/>
      <c r="F5" s="270"/>
      <c r="G5" s="271"/>
    </row>
    <row r="6" spans="1:7" s="149" customFormat="1" ht="30">
      <c r="A6" s="272" t="s">
        <v>116</v>
      </c>
      <c r="B6" s="273"/>
      <c r="C6" s="273"/>
      <c r="D6" s="273"/>
      <c r="E6" s="273"/>
      <c r="F6" s="273"/>
      <c r="G6" s="274"/>
    </row>
    <row r="7" spans="1:7" s="149" customFormat="1" ht="25.5">
      <c r="A7" s="275" t="s">
        <v>117</v>
      </c>
      <c r="B7" s="276"/>
      <c r="C7" s="276"/>
      <c r="D7" s="276"/>
      <c r="E7" s="276"/>
      <c r="F7" s="276"/>
      <c r="G7" s="277"/>
    </row>
    <row r="8" spans="1:7" s="149" customFormat="1" ht="25.5">
      <c r="A8" s="278"/>
      <c r="B8" s="279"/>
      <c r="C8" s="279"/>
      <c r="D8" s="279"/>
      <c r="E8" s="279"/>
      <c r="F8" s="279"/>
      <c r="G8" s="280"/>
    </row>
    <row r="9" spans="1:7" s="149" customFormat="1" ht="30">
      <c r="A9" s="272" t="s">
        <v>118</v>
      </c>
      <c r="B9" s="273"/>
      <c r="C9" s="273"/>
      <c r="D9" s="273"/>
      <c r="E9" s="273"/>
      <c r="F9" s="273"/>
      <c r="G9" s="274"/>
    </row>
    <row r="10" spans="1:7" s="149" customFormat="1" ht="33" customHeight="1" thickBot="1">
      <c r="A10" s="281" t="s">
        <v>119</v>
      </c>
      <c r="B10" s="282"/>
      <c r="C10" s="282"/>
      <c r="D10" s="282"/>
      <c r="E10" s="282"/>
      <c r="F10" s="282"/>
      <c r="G10" s="283"/>
    </row>
    <row r="11" spans="1:7" ht="30" customHeight="1" thickBot="1">
      <c r="A11" s="150" t="s">
        <v>120</v>
      </c>
      <c r="B11" s="150" t="s">
        <v>121</v>
      </c>
      <c r="C11" s="150" t="s">
        <v>68</v>
      </c>
      <c r="D11" s="150" t="s">
        <v>110</v>
      </c>
      <c r="E11" s="150" t="s">
        <v>122</v>
      </c>
      <c r="F11" s="150" t="s">
        <v>111</v>
      </c>
      <c r="G11" s="150" t="s">
        <v>123</v>
      </c>
    </row>
    <row r="12" spans="1:7" ht="20.100000000000001" customHeight="1" thickBot="1">
      <c r="A12" s="151"/>
      <c r="B12" s="152"/>
      <c r="C12" s="153"/>
      <c r="D12" s="154"/>
      <c r="E12" s="153"/>
      <c r="F12" s="153"/>
      <c r="G12" s="155"/>
    </row>
    <row r="13" spans="1:7" ht="20.100000000000001" customHeight="1" thickBot="1">
      <c r="A13" s="156">
        <v>1</v>
      </c>
      <c r="B13" s="157" t="s">
        <v>124</v>
      </c>
      <c r="C13" s="158"/>
      <c r="D13" s="158"/>
      <c r="E13" s="159"/>
      <c r="F13" s="158"/>
      <c r="G13" s="160">
        <f>SUM(F14:F16)</f>
        <v>430148.99080000003</v>
      </c>
    </row>
    <row r="14" spans="1:7" ht="20.100000000000001" customHeight="1">
      <c r="A14" s="151">
        <f>+A13+0.1</f>
        <v>1.1000000000000001</v>
      </c>
      <c r="B14" s="161" t="s">
        <v>113</v>
      </c>
      <c r="C14" s="162">
        <v>0.22</v>
      </c>
      <c r="D14" s="154" t="s">
        <v>82</v>
      </c>
      <c r="E14" s="163">
        <v>528318.18000000005</v>
      </c>
      <c r="F14" s="153">
        <f>+E14*C14</f>
        <v>116229.99960000001</v>
      </c>
      <c r="G14" s="155"/>
    </row>
    <row r="15" spans="1:7" ht="20.100000000000001" customHeight="1">
      <c r="A15" s="151">
        <f>+A14+0.1</f>
        <v>1.2000000000000002</v>
      </c>
      <c r="B15" s="161" t="s">
        <v>114</v>
      </c>
      <c r="C15" s="162">
        <v>0.22</v>
      </c>
      <c r="D15" s="154" t="s">
        <v>82</v>
      </c>
      <c r="E15" s="163">
        <v>708528.96</v>
      </c>
      <c r="F15" s="153">
        <f>+E15*C15</f>
        <v>155876.37119999999</v>
      </c>
      <c r="G15" s="155"/>
    </row>
    <row r="16" spans="1:7" ht="20.100000000000001" customHeight="1" thickBot="1">
      <c r="A16" s="151">
        <f>+A15+0.1</f>
        <v>1.3000000000000003</v>
      </c>
      <c r="B16" s="161" t="s">
        <v>115</v>
      </c>
      <c r="C16" s="162">
        <v>1</v>
      </c>
      <c r="D16" s="154" t="s">
        <v>108</v>
      </c>
      <c r="E16" s="163">
        <v>158042.62</v>
      </c>
      <c r="F16" s="153">
        <f>+E16*C16</f>
        <v>158042.62</v>
      </c>
      <c r="G16" s="155"/>
    </row>
    <row r="17" spans="1:7" ht="20.100000000000001" customHeight="1" thickBot="1">
      <c r="A17" s="156">
        <v>2</v>
      </c>
      <c r="B17" s="157" t="s">
        <v>125</v>
      </c>
      <c r="C17" s="164"/>
      <c r="D17" s="158"/>
      <c r="E17" s="165"/>
      <c r="F17" s="158"/>
      <c r="G17" s="160">
        <f>SUM(F18:F30)</f>
        <v>3617860.4821192529</v>
      </c>
    </row>
    <row r="18" spans="1:7" ht="16.5">
      <c r="A18" s="151">
        <f t="shared" ref="A18:A30" si="0">+A17+0.1</f>
        <v>2.1</v>
      </c>
      <c r="B18" s="166" t="s">
        <v>126</v>
      </c>
      <c r="C18" s="167">
        <v>2268</v>
      </c>
      <c r="D18" s="168" t="s">
        <v>1</v>
      </c>
      <c r="E18" s="169">
        <v>1.82</v>
      </c>
      <c r="F18" s="170">
        <f t="shared" ref="F18:F30" si="1">+E18*C18</f>
        <v>4127.76</v>
      </c>
      <c r="G18" s="171"/>
    </row>
    <row r="19" spans="1:7" ht="31.5">
      <c r="A19" s="151">
        <f t="shared" si="0"/>
        <v>2.2000000000000002</v>
      </c>
      <c r="B19" s="172" t="s">
        <v>127</v>
      </c>
      <c r="C19" s="167">
        <v>155.75</v>
      </c>
      <c r="D19" s="168" t="s">
        <v>45</v>
      </c>
      <c r="E19" s="169">
        <v>115.58</v>
      </c>
      <c r="F19" s="170">
        <f t="shared" si="1"/>
        <v>18001.584999999999</v>
      </c>
      <c r="G19" s="171"/>
    </row>
    <row r="20" spans="1:7" ht="29.25" customHeight="1">
      <c r="A20" s="151">
        <f t="shared" si="0"/>
        <v>2.3000000000000003</v>
      </c>
      <c r="B20" s="173" t="s">
        <v>128</v>
      </c>
      <c r="C20" s="167">
        <v>1273.58</v>
      </c>
      <c r="D20" s="168" t="s">
        <v>45</v>
      </c>
      <c r="E20" s="169">
        <v>108.42</v>
      </c>
      <c r="F20" s="170">
        <f t="shared" si="1"/>
        <v>138081.5436</v>
      </c>
      <c r="G20" s="171"/>
    </row>
    <row r="21" spans="1:7" ht="20.100000000000001" customHeight="1">
      <c r="A21" s="151">
        <f t="shared" si="0"/>
        <v>2.4000000000000004</v>
      </c>
      <c r="B21" s="173" t="s">
        <v>129</v>
      </c>
      <c r="C21" s="167">
        <v>2531.8200000000002</v>
      </c>
      <c r="D21" s="168" t="s">
        <v>45</v>
      </c>
      <c r="E21" s="169">
        <v>203.99</v>
      </c>
      <c r="F21" s="170">
        <f t="shared" si="1"/>
        <v>516465.96180000005</v>
      </c>
      <c r="G21" s="171"/>
    </row>
    <row r="22" spans="1:7" ht="16.5">
      <c r="A22" s="151">
        <f t="shared" si="0"/>
        <v>2.5000000000000004</v>
      </c>
      <c r="B22" s="166" t="s">
        <v>130</v>
      </c>
      <c r="C22" s="167">
        <v>2624.04</v>
      </c>
      <c r="D22" s="168" t="s">
        <v>46</v>
      </c>
      <c r="E22" s="169">
        <v>527.33000000000004</v>
      </c>
      <c r="F22" s="170">
        <f t="shared" si="1"/>
        <v>1383735.0132000002</v>
      </c>
      <c r="G22" s="171"/>
    </row>
    <row r="23" spans="1:7" ht="16.5">
      <c r="A23" s="151">
        <f t="shared" si="0"/>
        <v>2.6000000000000005</v>
      </c>
      <c r="B23" s="166" t="s">
        <v>131</v>
      </c>
      <c r="C23" s="167">
        <v>211.6</v>
      </c>
      <c r="D23" s="168" t="s">
        <v>46</v>
      </c>
      <c r="E23" s="169">
        <v>187.74</v>
      </c>
      <c r="F23" s="170">
        <f t="shared" si="1"/>
        <v>39725.784</v>
      </c>
      <c r="G23" s="171"/>
    </row>
    <row r="24" spans="1:7" ht="16.5">
      <c r="A24" s="151">
        <f t="shared" si="0"/>
        <v>2.7000000000000006</v>
      </c>
      <c r="B24" s="166" t="s">
        <v>132</v>
      </c>
      <c r="C24" s="167">
        <v>8746.7999999999993</v>
      </c>
      <c r="D24" s="168" t="s">
        <v>1</v>
      </c>
      <c r="E24" s="169">
        <v>13.2</v>
      </c>
      <c r="F24" s="170">
        <f t="shared" si="1"/>
        <v>115457.75999999998</v>
      </c>
      <c r="G24" s="171"/>
    </row>
    <row r="25" spans="1:7" ht="31.5">
      <c r="A25" s="151">
        <f t="shared" si="0"/>
        <v>2.8000000000000007</v>
      </c>
      <c r="B25" s="173" t="s">
        <v>133</v>
      </c>
      <c r="C25" s="167">
        <v>119188.93</v>
      </c>
      <c r="D25" s="168" t="s">
        <v>134</v>
      </c>
      <c r="E25" s="169">
        <v>1.8</v>
      </c>
      <c r="F25" s="170">
        <f t="shared" si="1"/>
        <v>214540.07399999999</v>
      </c>
      <c r="G25" s="171"/>
    </row>
    <row r="26" spans="1:7" ht="31.5">
      <c r="A26" s="151">
        <f t="shared" si="0"/>
        <v>2.9000000000000008</v>
      </c>
      <c r="B26" s="173" t="s">
        <v>135</v>
      </c>
      <c r="C26" s="167">
        <v>39698.9</v>
      </c>
      <c r="D26" s="168" t="s">
        <v>136</v>
      </c>
      <c r="E26" s="169">
        <v>18.29</v>
      </c>
      <c r="F26" s="170">
        <f t="shared" si="1"/>
        <v>726092.88099999994</v>
      </c>
      <c r="G26" s="171"/>
    </row>
    <row r="27" spans="1:7" ht="31.5">
      <c r="A27" s="151">
        <f t="shared" si="0"/>
        <v>3.0000000000000009</v>
      </c>
      <c r="B27" s="173" t="s">
        <v>137</v>
      </c>
      <c r="C27" s="167">
        <v>10605.2</v>
      </c>
      <c r="D27" s="168" t="s">
        <v>138</v>
      </c>
      <c r="E27" s="169">
        <v>18.29</v>
      </c>
      <c r="F27" s="170">
        <f t="shared" si="1"/>
        <v>193969.10800000001</v>
      </c>
      <c r="G27" s="171"/>
    </row>
    <row r="28" spans="1:7" ht="16.5">
      <c r="A28" s="151">
        <f t="shared" si="0"/>
        <v>3.100000000000001</v>
      </c>
      <c r="B28" s="173" t="s">
        <v>139</v>
      </c>
      <c r="C28" s="167">
        <v>10684.46</v>
      </c>
      <c r="D28" s="168" t="s">
        <v>138</v>
      </c>
      <c r="E28" s="169">
        <v>18.29</v>
      </c>
      <c r="F28" s="170">
        <f t="shared" si="1"/>
        <v>195418.77339999998</v>
      </c>
      <c r="G28" s="171"/>
    </row>
    <row r="29" spans="1:7" ht="16.5">
      <c r="A29" s="151">
        <f t="shared" si="0"/>
        <v>3.2000000000000011</v>
      </c>
      <c r="B29" s="173" t="s">
        <v>140</v>
      </c>
      <c r="C29" s="167">
        <v>2412.73</v>
      </c>
      <c r="D29" s="168" t="s">
        <v>47</v>
      </c>
      <c r="E29" s="169">
        <v>15.353926099999999</v>
      </c>
      <c r="F29" s="170">
        <f t="shared" si="1"/>
        <v>37044.878119253</v>
      </c>
      <c r="G29" s="171"/>
    </row>
    <row r="30" spans="1:7" ht="17.25" thickBot="1">
      <c r="A30" s="151">
        <f t="shared" si="0"/>
        <v>3.3000000000000012</v>
      </c>
      <c r="B30" s="166" t="s">
        <v>141</v>
      </c>
      <c r="C30" s="167">
        <v>2268</v>
      </c>
      <c r="D30" s="168" t="s">
        <v>1</v>
      </c>
      <c r="E30" s="169">
        <v>15.52</v>
      </c>
      <c r="F30" s="170">
        <f t="shared" si="1"/>
        <v>35199.360000000001</v>
      </c>
      <c r="G30" s="171"/>
    </row>
    <row r="31" spans="1:7" ht="20.100000000000001" customHeight="1" thickBot="1">
      <c r="A31" s="156">
        <v>3</v>
      </c>
      <c r="B31" s="157" t="s">
        <v>142</v>
      </c>
      <c r="C31" s="164"/>
      <c r="D31" s="158"/>
      <c r="E31" s="165"/>
      <c r="F31" s="158"/>
      <c r="G31" s="160">
        <f>SUM(F32:F33)</f>
        <v>1146112.2226</v>
      </c>
    </row>
    <row r="32" spans="1:7" ht="31.5">
      <c r="A32" s="151">
        <f>+A31+0.1</f>
        <v>3.1</v>
      </c>
      <c r="B32" s="172" t="s">
        <v>143</v>
      </c>
      <c r="C32" s="162">
        <v>768.49</v>
      </c>
      <c r="D32" s="168" t="s">
        <v>46</v>
      </c>
      <c r="E32" s="163">
        <v>605.38</v>
      </c>
      <c r="F32" s="153">
        <f>+E32*C32</f>
        <v>465228.47619999998</v>
      </c>
      <c r="G32" s="171"/>
    </row>
    <row r="33" spans="1:9" ht="32.25" thickBot="1">
      <c r="A33" s="151">
        <f>+A32+0.1</f>
        <v>3.2</v>
      </c>
      <c r="B33" s="172" t="s">
        <v>144</v>
      </c>
      <c r="C33" s="162">
        <v>547.91999999999996</v>
      </c>
      <c r="D33" s="168" t="s">
        <v>46</v>
      </c>
      <c r="E33" s="163">
        <v>1242.67</v>
      </c>
      <c r="F33" s="153">
        <f>+E33*C33</f>
        <v>680883.74639999995</v>
      </c>
      <c r="G33" s="171"/>
    </row>
    <row r="34" spans="1:9" ht="20.100000000000001" customHeight="1" thickBot="1">
      <c r="A34" s="156">
        <v>4</v>
      </c>
      <c r="B34" s="157" t="s">
        <v>145</v>
      </c>
      <c r="C34" s="164"/>
      <c r="D34" s="158"/>
      <c r="E34" s="165"/>
      <c r="F34" s="158"/>
      <c r="G34" s="160">
        <f>SUM(F35:F37)</f>
        <v>1005155.079</v>
      </c>
    </row>
    <row r="35" spans="1:9" ht="30" customHeight="1">
      <c r="A35" s="151">
        <f>+A34+0.1</f>
        <v>4.0999999999999996</v>
      </c>
      <c r="B35" s="173" t="s">
        <v>146</v>
      </c>
      <c r="C35" s="162">
        <v>85.9</v>
      </c>
      <c r="D35" s="174" t="s">
        <v>46</v>
      </c>
      <c r="E35" s="163">
        <v>9313.4699999999993</v>
      </c>
      <c r="F35" s="153">
        <f>+E35*C35</f>
        <v>800027.07299999997</v>
      </c>
      <c r="G35" s="171"/>
    </row>
    <row r="36" spans="1:9" ht="20.100000000000001" customHeight="1">
      <c r="A36" s="151">
        <f>+A35+0.1</f>
        <v>4.1999999999999993</v>
      </c>
      <c r="B36" s="172" t="s">
        <v>147</v>
      </c>
      <c r="C36" s="162">
        <v>1717.99</v>
      </c>
      <c r="D36" s="174" t="s">
        <v>1</v>
      </c>
      <c r="E36" s="163">
        <v>97.21</v>
      </c>
      <c r="F36" s="153">
        <f>+E36*C36</f>
        <v>167005.80789999999</v>
      </c>
      <c r="G36" s="171"/>
    </row>
    <row r="37" spans="1:9" ht="20.100000000000001" customHeight="1" thickBot="1">
      <c r="A37" s="151">
        <f>+A36+0.1</f>
        <v>4.2999999999999989</v>
      </c>
      <c r="B37" s="172" t="s">
        <v>148</v>
      </c>
      <c r="C37" s="162">
        <v>1717.99</v>
      </c>
      <c r="D37" s="174" t="s">
        <v>1</v>
      </c>
      <c r="E37" s="163">
        <v>22.19</v>
      </c>
      <c r="F37" s="153">
        <f>+E37*C37</f>
        <v>38122.198100000001</v>
      </c>
      <c r="G37" s="171"/>
    </row>
    <row r="38" spans="1:9" ht="20.100000000000001" customHeight="1" thickBot="1">
      <c r="A38" s="175">
        <v>5</v>
      </c>
      <c r="B38" s="157" t="s">
        <v>149</v>
      </c>
      <c r="C38" s="164"/>
      <c r="D38" s="158"/>
      <c r="E38" s="165"/>
      <c r="F38" s="158"/>
      <c r="G38" s="176">
        <f>SUM(F39:F44)</f>
        <v>1828225.933</v>
      </c>
    </row>
    <row r="39" spans="1:9" ht="15.75">
      <c r="A39" s="177">
        <f>+A38+0.1</f>
        <v>5.0999999999999996</v>
      </c>
      <c r="B39" s="172" t="s">
        <v>150</v>
      </c>
      <c r="C39" s="178">
        <v>430</v>
      </c>
      <c r="D39" s="174" t="s">
        <v>2</v>
      </c>
      <c r="E39" s="169">
        <v>752.14</v>
      </c>
      <c r="F39" s="170">
        <f>+E39*C39</f>
        <v>323420.2</v>
      </c>
      <c r="G39" s="179"/>
    </row>
    <row r="40" spans="1:9" ht="30.75" customHeight="1">
      <c r="A40" s="177">
        <f t="shared" ref="A40:A44" si="2">+A39+0.1</f>
        <v>5.1999999999999993</v>
      </c>
      <c r="B40" s="172" t="s">
        <v>151</v>
      </c>
      <c r="C40" s="178">
        <v>516</v>
      </c>
      <c r="D40" s="174" t="s">
        <v>1</v>
      </c>
      <c r="E40" s="169">
        <v>689.42</v>
      </c>
      <c r="F40" s="170">
        <f t="shared" ref="F40:F44" si="3">+E40*C40</f>
        <v>355740.72</v>
      </c>
      <c r="G40" s="179"/>
    </row>
    <row r="41" spans="1:9" ht="30.75" customHeight="1">
      <c r="A41" s="177">
        <f t="shared" si="2"/>
        <v>5.2999999999999989</v>
      </c>
      <c r="B41" s="172" t="s">
        <v>152</v>
      </c>
      <c r="C41" s="180">
        <v>60</v>
      </c>
      <c r="D41" s="174" t="s">
        <v>1</v>
      </c>
      <c r="E41" s="169">
        <v>9994</v>
      </c>
      <c r="F41" s="170">
        <f t="shared" si="3"/>
        <v>599640</v>
      </c>
      <c r="G41" s="179"/>
    </row>
    <row r="42" spans="1:9" ht="30.75" customHeight="1">
      <c r="A42" s="177">
        <f t="shared" si="2"/>
        <v>5.3999999999999986</v>
      </c>
      <c r="B42" s="172" t="s">
        <v>153</v>
      </c>
      <c r="C42" s="180">
        <v>633.1</v>
      </c>
      <c r="D42" s="174" t="s">
        <v>1</v>
      </c>
      <c r="E42" s="169">
        <v>640.03</v>
      </c>
      <c r="F42" s="170">
        <f t="shared" si="3"/>
        <v>405202.99300000002</v>
      </c>
      <c r="G42" s="179"/>
    </row>
    <row r="43" spans="1:9" ht="20.100000000000001" customHeight="1">
      <c r="A43" s="177">
        <f t="shared" si="2"/>
        <v>5.4999999999999982</v>
      </c>
      <c r="B43" s="172" t="s">
        <v>154</v>
      </c>
      <c r="C43" s="178">
        <v>1</v>
      </c>
      <c r="D43" s="174" t="s">
        <v>108</v>
      </c>
      <c r="E43" s="169">
        <v>95222.02</v>
      </c>
      <c r="F43" s="170">
        <f t="shared" si="3"/>
        <v>95222.02</v>
      </c>
      <c r="G43" s="179"/>
    </row>
    <row r="44" spans="1:9" ht="15.75">
      <c r="A44" s="177">
        <f t="shared" si="2"/>
        <v>5.5999999999999979</v>
      </c>
      <c r="B44" s="172" t="s">
        <v>155</v>
      </c>
      <c r="C44" s="178">
        <v>1</v>
      </c>
      <c r="D44" s="174" t="s">
        <v>108</v>
      </c>
      <c r="E44" s="169">
        <v>49000</v>
      </c>
      <c r="F44" s="170">
        <f t="shared" si="3"/>
        <v>49000</v>
      </c>
      <c r="G44" s="179"/>
    </row>
    <row r="45" spans="1:9" ht="20.100000000000001" customHeight="1" thickBot="1">
      <c r="A45" s="181"/>
      <c r="B45" s="182"/>
      <c r="C45" s="182"/>
      <c r="D45" s="182"/>
      <c r="E45" s="182"/>
      <c r="F45" s="183"/>
      <c r="G45" s="171"/>
    </row>
    <row r="46" spans="1:9" ht="21" customHeight="1" thickBot="1">
      <c r="A46" s="184"/>
      <c r="B46" s="185" t="s">
        <v>156</v>
      </c>
      <c r="C46" s="186"/>
      <c r="D46" s="186"/>
      <c r="E46" s="187"/>
      <c r="F46" s="188" t="s">
        <v>157</v>
      </c>
      <c r="G46" s="189">
        <f>+SUM(F14:F45)</f>
        <v>8027502.7075192519</v>
      </c>
      <c r="I46" s="190"/>
    </row>
    <row r="47" spans="1:9" ht="20.100000000000001" customHeight="1">
      <c r="A47" s="191"/>
      <c r="B47" s="192" t="s">
        <v>158</v>
      </c>
      <c r="C47" s="182"/>
      <c r="D47" s="182"/>
      <c r="E47" s="182"/>
      <c r="F47" s="193"/>
      <c r="G47" s="171"/>
    </row>
    <row r="48" spans="1:9" ht="5.25" customHeight="1">
      <c r="A48" s="181"/>
      <c r="B48" s="182"/>
      <c r="C48" s="182"/>
      <c r="D48" s="182"/>
      <c r="E48" s="153"/>
      <c r="F48" s="194"/>
      <c r="G48" s="171"/>
    </row>
    <row r="49" spans="1:12" ht="20.100000000000001" customHeight="1">
      <c r="A49" s="181"/>
      <c r="B49" s="182" t="s">
        <v>159</v>
      </c>
      <c r="C49" s="195"/>
      <c r="D49" s="196">
        <v>0.1</v>
      </c>
      <c r="E49" s="182"/>
      <c r="F49" s="197"/>
      <c r="G49" s="198">
        <f>+$G$46*D49</f>
        <v>802750.27075192519</v>
      </c>
    </row>
    <row r="50" spans="1:12" ht="20.100000000000001" customHeight="1">
      <c r="A50" s="181"/>
      <c r="B50" s="182" t="s">
        <v>160</v>
      </c>
      <c r="C50" s="195"/>
      <c r="D50" s="196">
        <v>0.03</v>
      </c>
      <c r="E50" s="182"/>
      <c r="F50" s="197"/>
      <c r="G50" s="198">
        <f t="shared" ref="G50:G57" si="4">+$G$46*D50</f>
        <v>240825.08122557754</v>
      </c>
    </row>
    <row r="51" spans="1:12" ht="20.100000000000001" customHeight="1">
      <c r="A51" s="181"/>
      <c r="B51" s="182" t="s">
        <v>73</v>
      </c>
      <c r="C51" s="195"/>
      <c r="D51" s="196">
        <v>0.02</v>
      </c>
      <c r="E51" s="182"/>
      <c r="F51" s="197"/>
      <c r="G51" s="198">
        <f t="shared" si="4"/>
        <v>160550.05415038505</v>
      </c>
    </row>
    <row r="52" spans="1:12" ht="20.100000000000001" customHeight="1">
      <c r="A52" s="181"/>
      <c r="B52" s="182" t="s">
        <v>161</v>
      </c>
      <c r="C52" s="195"/>
      <c r="D52" s="196">
        <v>4.4999999999999998E-2</v>
      </c>
      <c r="E52" s="182"/>
      <c r="F52" s="197"/>
      <c r="G52" s="198">
        <f t="shared" si="4"/>
        <v>361237.62183836632</v>
      </c>
    </row>
    <row r="53" spans="1:12" ht="20.100000000000001" customHeight="1">
      <c r="A53" s="181"/>
      <c r="B53" s="182" t="s">
        <v>162</v>
      </c>
      <c r="C53" s="195"/>
      <c r="D53" s="196">
        <v>0.01</v>
      </c>
      <c r="E53" s="182"/>
      <c r="F53" s="197"/>
      <c r="G53" s="198">
        <f t="shared" si="4"/>
        <v>80275.027075192527</v>
      </c>
    </row>
    <row r="54" spans="1:12" ht="20.100000000000001" customHeight="1">
      <c r="A54" s="181"/>
      <c r="B54" s="199" t="s">
        <v>163</v>
      </c>
      <c r="C54" s="200"/>
      <c r="D54" s="201">
        <v>0.05</v>
      </c>
      <c r="E54" s="182"/>
      <c r="F54" s="197"/>
      <c r="G54" s="198">
        <f t="shared" si="4"/>
        <v>401375.13537596259</v>
      </c>
    </row>
    <row r="55" spans="1:12" ht="20.100000000000001" customHeight="1">
      <c r="A55" s="181"/>
      <c r="B55" s="199" t="s">
        <v>164</v>
      </c>
      <c r="C55" s="200"/>
      <c r="D55" s="201">
        <v>0.05</v>
      </c>
      <c r="E55" s="182"/>
      <c r="F55" s="202"/>
      <c r="G55" s="198">
        <f t="shared" si="4"/>
        <v>401375.13537596259</v>
      </c>
    </row>
    <row r="56" spans="1:12" ht="20.100000000000001" customHeight="1">
      <c r="A56" s="181"/>
      <c r="B56" s="199" t="s">
        <v>165</v>
      </c>
      <c r="C56" s="200"/>
      <c r="D56" s="201">
        <v>0.05</v>
      </c>
      <c r="E56" s="182"/>
      <c r="F56" s="202"/>
      <c r="G56" s="198">
        <f t="shared" si="4"/>
        <v>401375.13537596259</v>
      </c>
      <c r="L56" s="203"/>
    </row>
    <row r="57" spans="1:12" ht="20.100000000000001" customHeight="1">
      <c r="A57" s="181"/>
      <c r="B57" s="182" t="s">
        <v>14</v>
      </c>
      <c r="C57" s="195"/>
      <c r="D57" s="196">
        <v>1E-3</v>
      </c>
      <c r="E57" s="182"/>
      <c r="F57" s="197"/>
      <c r="G57" s="198">
        <f t="shared" si="4"/>
        <v>8027.502707519252</v>
      </c>
    </row>
    <row r="58" spans="1:12" ht="20.100000000000001" customHeight="1">
      <c r="A58" s="181"/>
      <c r="B58" s="182" t="s">
        <v>166</v>
      </c>
      <c r="C58" s="195"/>
      <c r="D58" s="196">
        <v>0.18</v>
      </c>
      <c r="E58" s="182"/>
      <c r="F58" s="197"/>
      <c r="G58" s="198">
        <f>+$G$49*D58</f>
        <v>144495.04873534653</v>
      </c>
    </row>
    <row r="59" spans="1:12" ht="20.100000000000001" customHeight="1" thickBot="1">
      <c r="A59" s="181"/>
      <c r="B59" s="182"/>
      <c r="C59" s="182"/>
      <c r="D59" s="182"/>
      <c r="E59" s="182"/>
      <c r="F59" s="194"/>
      <c r="G59" s="171"/>
    </row>
    <row r="60" spans="1:12" ht="20.100000000000001" customHeight="1" thickBot="1">
      <c r="A60" s="184"/>
      <c r="B60" s="185" t="s">
        <v>167</v>
      </c>
      <c r="C60" s="186"/>
      <c r="D60" s="204">
        <f>SUM(D49:D59)</f>
        <v>0.53600000000000003</v>
      </c>
      <c r="E60" s="187"/>
      <c r="F60" s="188" t="s">
        <v>157</v>
      </c>
      <c r="G60" s="189">
        <f>SUM(G49:G59)</f>
        <v>3002286.0126121999</v>
      </c>
    </row>
    <row r="61" spans="1:12" ht="20.100000000000001" customHeight="1" thickBot="1">
      <c r="A61" s="205"/>
      <c r="B61" s="206"/>
      <c r="C61" s="206"/>
      <c r="D61" s="206"/>
      <c r="E61" s="206"/>
      <c r="F61" s="207"/>
      <c r="G61" s="208"/>
    </row>
    <row r="62" spans="1:12" ht="20.100000000000001" customHeight="1" thickBot="1">
      <c r="A62" s="209"/>
      <c r="B62" s="185" t="s">
        <v>168</v>
      </c>
      <c r="C62" s="186"/>
      <c r="D62" s="186"/>
      <c r="E62" s="187"/>
      <c r="F62" s="188" t="s">
        <v>157</v>
      </c>
      <c r="G62" s="210">
        <f>+G60+G46</f>
        <v>11029788.720131451</v>
      </c>
      <c r="I62" s="211">
        <v>11029788.720000001</v>
      </c>
    </row>
    <row r="63" spans="1:12" ht="20.100000000000001" customHeight="1">
      <c r="A63" s="212"/>
      <c r="B63" s="213" t="s">
        <v>22</v>
      </c>
      <c r="C63" s="214"/>
      <c r="D63" s="214"/>
      <c r="E63" s="214"/>
      <c r="F63" s="214"/>
      <c r="G63" s="214"/>
      <c r="I63" s="215">
        <f>+I62-G62</f>
        <v>-1.314505934715271E-4</v>
      </c>
      <c r="J63" s="148" t="s">
        <v>169</v>
      </c>
    </row>
    <row r="64" spans="1:12" ht="30" customHeight="1">
      <c r="A64" s="216">
        <v>1</v>
      </c>
      <c r="B64" s="284" t="s">
        <v>23</v>
      </c>
      <c r="C64" s="284"/>
      <c r="D64" s="284"/>
      <c r="E64" s="284"/>
      <c r="F64" s="284"/>
      <c r="G64" s="284"/>
    </row>
    <row r="65" spans="1:14" ht="20.100000000000001" customHeight="1">
      <c r="A65" s="216">
        <f t="shared" ref="A65:A70" si="5">A64+1</f>
        <v>2</v>
      </c>
      <c r="B65" s="217" t="s">
        <v>24</v>
      </c>
      <c r="C65" s="217"/>
      <c r="D65" s="217"/>
      <c r="E65" s="217"/>
      <c r="F65" s="217"/>
      <c r="G65" s="217"/>
      <c r="N65" s="148" t="s">
        <v>170</v>
      </c>
    </row>
    <row r="66" spans="1:14" ht="20.100000000000001" customHeight="1">
      <c r="A66" s="216">
        <f t="shared" si="5"/>
        <v>3</v>
      </c>
      <c r="B66" s="217" t="s">
        <v>25</v>
      </c>
      <c r="C66" s="214"/>
      <c r="D66" s="214"/>
      <c r="E66" s="214"/>
      <c r="F66" s="214"/>
      <c r="G66" s="214"/>
    </row>
    <row r="67" spans="1:14" ht="20.100000000000001" customHeight="1">
      <c r="A67" s="218">
        <f t="shared" si="5"/>
        <v>4</v>
      </c>
      <c r="B67" s="219" t="s">
        <v>171</v>
      </c>
      <c r="C67" s="214"/>
      <c r="D67" s="214"/>
      <c r="E67" s="214"/>
      <c r="F67" s="214"/>
      <c r="G67" s="214"/>
    </row>
    <row r="68" spans="1:14" ht="28.5" customHeight="1">
      <c r="A68" s="218">
        <f t="shared" si="5"/>
        <v>5</v>
      </c>
      <c r="B68" s="262" t="s">
        <v>172</v>
      </c>
      <c r="C68" s="262"/>
      <c r="D68" s="262"/>
      <c r="E68" s="262"/>
      <c r="F68" s="262"/>
      <c r="G68" s="262"/>
    </row>
    <row r="69" spans="1:14" ht="20.100000000000001" customHeight="1">
      <c r="A69" s="218">
        <f t="shared" si="5"/>
        <v>6</v>
      </c>
      <c r="B69" s="219" t="s">
        <v>173</v>
      </c>
      <c r="C69" s="214"/>
      <c r="D69" s="214"/>
      <c r="E69" s="214"/>
      <c r="F69" s="214"/>
      <c r="G69" s="214"/>
    </row>
    <row r="70" spans="1:14" ht="20.100000000000001" customHeight="1">
      <c r="A70" s="218">
        <f t="shared" si="5"/>
        <v>7</v>
      </c>
      <c r="B70" s="219" t="s">
        <v>174</v>
      </c>
      <c r="C70" s="214"/>
      <c r="D70" s="214"/>
      <c r="E70" s="214"/>
      <c r="F70" s="214"/>
      <c r="G70" s="214"/>
    </row>
    <row r="71" spans="1:14" ht="20.100000000000001" customHeight="1">
      <c r="A71" s="218"/>
      <c r="B71" s="219"/>
      <c r="C71" s="214"/>
      <c r="D71" s="214"/>
      <c r="E71" s="214"/>
      <c r="F71" s="214"/>
      <c r="G71" s="214"/>
    </row>
    <row r="72" spans="1:14" ht="20.100000000000001" customHeight="1">
      <c r="A72" s="218"/>
      <c r="B72" s="219"/>
      <c r="C72" s="214"/>
      <c r="D72" s="214"/>
      <c r="E72" s="214"/>
      <c r="F72" s="214"/>
      <c r="G72" s="214"/>
    </row>
    <row r="73" spans="1:14" ht="20.100000000000001" customHeight="1">
      <c r="A73" s="218"/>
      <c r="B73" s="219"/>
      <c r="C73" s="214"/>
      <c r="D73" s="214"/>
      <c r="E73" s="214"/>
      <c r="F73" s="214"/>
      <c r="G73" s="214"/>
    </row>
    <row r="74" spans="1:14" ht="20.100000000000001" customHeight="1">
      <c r="A74" s="218"/>
      <c r="B74" s="219"/>
      <c r="C74" s="214"/>
      <c r="D74" s="214"/>
      <c r="E74" s="214"/>
      <c r="F74" s="214"/>
      <c r="G74" s="214"/>
    </row>
    <row r="75" spans="1:14" ht="20.100000000000001" customHeight="1">
      <c r="B75" s="220"/>
      <c r="C75" s="220"/>
      <c r="D75" s="220"/>
      <c r="E75" s="220"/>
      <c r="F75" s="220"/>
      <c r="G75" s="220"/>
    </row>
    <row r="76" spans="1:14" ht="20.100000000000001" customHeight="1">
      <c r="A76" s="285" t="s">
        <v>175</v>
      </c>
      <c r="B76" s="285"/>
      <c r="C76" s="285"/>
      <c r="D76" s="285" t="s">
        <v>176</v>
      </c>
      <c r="E76" s="285"/>
      <c r="F76" s="285"/>
      <c r="G76" s="285"/>
    </row>
    <row r="77" spans="1:14" ht="20.100000000000001" customHeight="1">
      <c r="A77" s="285" t="s">
        <v>177</v>
      </c>
      <c r="B77" s="285"/>
      <c r="C77" s="285"/>
      <c r="D77" s="285" t="s">
        <v>178</v>
      </c>
      <c r="E77" s="285"/>
      <c r="F77" s="285"/>
      <c r="G77" s="285"/>
    </row>
    <row r="78" spans="1:14" ht="20.100000000000001" customHeight="1">
      <c r="A78" s="182"/>
      <c r="B78" s="182"/>
      <c r="C78" s="182"/>
      <c r="D78" s="182"/>
      <c r="E78" s="182"/>
      <c r="F78" s="182"/>
      <c r="G78" s="182"/>
    </row>
    <row r="79" spans="1:14" ht="20.100000000000001" customHeight="1">
      <c r="A79" s="182"/>
      <c r="B79" s="182"/>
      <c r="C79" s="182"/>
      <c r="D79" s="182"/>
      <c r="E79" s="182"/>
      <c r="F79" s="182"/>
      <c r="G79" s="182"/>
    </row>
    <row r="80" spans="1:14" ht="20.100000000000001" customHeight="1">
      <c r="A80" s="182"/>
      <c r="B80" s="182"/>
      <c r="C80" s="182"/>
      <c r="D80" s="182"/>
      <c r="E80" s="182"/>
      <c r="F80" s="182"/>
      <c r="G80" s="182"/>
      <c r="I80" s="221"/>
      <c r="J80" s="221"/>
    </row>
    <row r="81" spans="1:14" ht="20.100000000000001" customHeight="1">
      <c r="A81" s="182"/>
      <c r="B81" s="182"/>
      <c r="C81" s="182"/>
      <c r="D81" s="182"/>
      <c r="E81" s="182"/>
      <c r="F81" s="182"/>
      <c r="G81" s="182"/>
      <c r="I81" s="221"/>
      <c r="J81" s="221"/>
    </row>
    <row r="82" spans="1:14" ht="20.100000000000001" customHeight="1">
      <c r="A82" s="285" t="s">
        <v>179</v>
      </c>
      <c r="B82" s="285"/>
      <c r="C82" s="285"/>
      <c r="D82" s="285"/>
      <c r="E82" s="285"/>
      <c r="F82" s="285"/>
      <c r="G82" s="285"/>
      <c r="I82" s="220"/>
      <c r="J82" s="220"/>
      <c r="K82" s="221"/>
    </row>
    <row r="83" spans="1:14" ht="20.100000000000001" customHeight="1">
      <c r="A83" s="285" t="s">
        <v>176</v>
      </c>
      <c r="B83" s="285"/>
      <c r="C83" s="285"/>
      <c r="D83" s="285"/>
      <c r="E83" s="285"/>
      <c r="F83" s="285"/>
      <c r="G83" s="285"/>
      <c r="K83" s="221"/>
    </row>
    <row r="84" spans="1:14" ht="20.100000000000001" customHeight="1">
      <c r="A84" s="285" t="s">
        <v>178</v>
      </c>
      <c r="B84" s="285"/>
      <c r="C84" s="285"/>
      <c r="D84" s="285"/>
      <c r="E84" s="285"/>
      <c r="F84" s="285"/>
      <c r="G84" s="285"/>
    </row>
    <row r="85" spans="1:14" ht="20.100000000000001" customHeight="1">
      <c r="A85" s="182"/>
      <c r="B85" s="182"/>
      <c r="C85" s="182"/>
      <c r="D85" s="182"/>
      <c r="E85" s="182"/>
      <c r="F85" s="182"/>
      <c r="G85" s="182"/>
    </row>
    <row r="86" spans="1:14" ht="20.100000000000001" customHeight="1">
      <c r="B86" s="220"/>
      <c r="C86" s="220"/>
      <c r="D86" s="220"/>
      <c r="E86" s="220"/>
      <c r="F86" s="220"/>
      <c r="G86" s="220"/>
      <c r="J86" s="221"/>
      <c r="K86" s="221"/>
      <c r="L86" s="220"/>
      <c r="M86" s="221"/>
      <c r="N86" s="220"/>
    </row>
    <row r="87" spans="1:14" ht="20.100000000000001" customHeight="1">
      <c r="B87" s="220"/>
      <c r="C87" s="220"/>
      <c r="D87" s="220"/>
      <c r="E87" s="220"/>
      <c r="F87" s="220"/>
      <c r="G87" s="220"/>
      <c r="J87" s="221"/>
      <c r="K87" s="221"/>
      <c r="L87" s="220"/>
      <c r="M87" s="221"/>
      <c r="N87" s="220"/>
    </row>
    <row r="88" spans="1:14" ht="20.100000000000001" customHeight="1">
      <c r="B88" s="220"/>
      <c r="C88" s="220"/>
      <c r="D88" s="220"/>
      <c r="E88" s="220"/>
      <c r="F88" s="220"/>
      <c r="G88" s="220"/>
      <c r="K88" s="221"/>
    </row>
    <row r="89" spans="1:14" ht="20.100000000000001" customHeight="1">
      <c r="A89" s="285" t="s">
        <v>180</v>
      </c>
      <c r="B89" s="285"/>
      <c r="C89" s="285"/>
      <c r="D89" s="285"/>
      <c r="E89" s="285"/>
      <c r="F89" s="285"/>
      <c r="G89" s="285"/>
    </row>
    <row r="90" spans="1:14" ht="20.100000000000001" customHeight="1">
      <c r="A90" s="285"/>
      <c r="B90" s="285"/>
      <c r="C90" s="285"/>
      <c r="D90" s="285"/>
      <c r="E90" s="285"/>
      <c r="F90" s="285"/>
      <c r="G90" s="285"/>
      <c r="J90" s="221"/>
    </row>
    <row r="91" spans="1:14" ht="20.100000000000001" customHeight="1">
      <c r="A91" s="285"/>
      <c r="B91" s="285"/>
      <c r="C91" s="285"/>
      <c r="D91" s="285"/>
      <c r="E91" s="285"/>
      <c r="F91" s="285"/>
      <c r="G91" s="285"/>
      <c r="J91" s="221"/>
    </row>
    <row r="92" spans="1:14" ht="20.100000000000001" customHeight="1">
      <c r="B92" s="220"/>
      <c r="C92" s="220"/>
      <c r="D92" s="220"/>
      <c r="E92" s="220"/>
      <c r="F92" s="220"/>
      <c r="G92" s="221"/>
    </row>
    <row r="93" spans="1:14">
      <c r="G93" s="221"/>
    </row>
  </sheetData>
  <mergeCells count="22">
    <mergeCell ref="A84:G84"/>
    <mergeCell ref="A89:G89"/>
    <mergeCell ref="A90:G90"/>
    <mergeCell ref="A91:G91"/>
    <mergeCell ref="A76:C76"/>
    <mergeCell ref="D76:G76"/>
    <mergeCell ref="A77:C77"/>
    <mergeCell ref="D77:G77"/>
    <mergeCell ref="A82:G82"/>
    <mergeCell ref="A83:G83"/>
    <mergeCell ref="B68:G68"/>
    <mergeCell ref="A1:G1"/>
    <mergeCell ref="A2:G2"/>
    <mergeCell ref="A3:G3"/>
    <mergeCell ref="A4:G4"/>
    <mergeCell ref="A5:G5"/>
    <mergeCell ref="A6:G6"/>
    <mergeCell ref="A7:G7"/>
    <mergeCell ref="A8:G8"/>
    <mergeCell ref="A9:G9"/>
    <mergeCell ref="A10:G10"/>
    <mergeCell ref="B64:G64"/>
  </mergeCells>
  <pageMargins left="0.23622047244094491" right="0.23622047244094491" top="0.39370078740157483" bottom="0.39370078740157483" header="0.31496062992125984" footer="0.31496062992125984"/>
  <pageSetup scale="71" fitToHeight="0" orientation="portrait" horizontalDpi="4294967292" verticalDpi="4294967292" r:id="rId1"/>
  <headerFooter alignWithMargins="0">
    <oddHeader xml:space="preserve">&amp;L&amp;"Arial,Bold"&amp;8&amp;K000000
</oddHeader>
    <oddFooter>&amp;R&amp;K000000Page &amp;P of &amp;N</oddFooter>
  </headerFooter>
  <rowBreaks count="1" manualBreakCount="1">
    <brk id="42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122"/>
  <sheetViews>
    <sheetView view="pageBreakPreview" topLeftCell="A40" zoomScale="60" zoomScaleNormal="100" zoomScalePageLayoutView="85" workbookViewId="0">
      <selection activeCell="E65" sqref="E65"/>
    </sheetView>
  </sheetViews>
  <sheetFormatPr baseColWidth="10" defaultColWidth="11.42578125" defaultRowHeight="16.5"/>
  <cols>
    <col min="1" max="1" width="10.85546875" style="75" customWidth="1"/>
    <col min="2" max="2" width="61" style="7" customWidth="1"/>
    <col min="3" max="3" width="15.28515625" style="75" customWidth="1"/>
    <col min="4" max="4" width="14" style="7" customWidth="1"/>
    <col min="5" max="5" width="20" style="42" customWidth="1"/>
    <col min="6" max="6" width="22.140625" style="44" customWidth="1"/>
    <col min="7" max="7" width="27.5703125" style="42" customWidth="1"/>
    <col min="8" max="8" width="18" style="7" bestFit="1" customWidth="1"/>
    <col min="9" max="9" width="17.5703125" style="7" bestFit="1" customWidth="1"/>
    <col min="10" max="10" width="13.28515625" style="7" bestFit="1" customWidth="1"/>
    <col min="11" max="16384" width="11.42578125" style="7"/>
  </cols>
  <sheetData>
    <row r="1" spans="1:7" ht="18">
      <c r="A1" s="125" t="s">
        <v>84</v>
      </c>
      <c r="B1" s="126"/>
      <c r="C1" s="126"/>
      <c r="D1" s="126"/>
      <c r="E1" s="126"/>
      <c r="F1" s="126"/>
      <c r="G1" s="127"/>
    </row>
    <row r="2" spans="1:7" ht="16.5" customHeight="1">
      <c r="A2" s="128" t="s">
        <v>85</v>
      </c>
      <c r="B2" s="129"/>
      <c r="C2" s="129"/>
      <c r="D2" s="129"/>
      <c r="E2" s="129"/>
      <c r="F2" s="129"/>
      <c r="G2" s="130"/>
    </row>
    <row r="3" spans="1:7" ht="18">
      <c r="A3" s="131" t="s">
        <v>86</v>
      </c>
      <c r="B3" s="132"/>
      <c r="C3" s="132"/>
      <c r="D3" s="132"/>
      <c r="E3" s="132"/>
      <c r="F3" s="132"/>
      <c r="G3" s="133"/>
    </row>
    <row r="4" spans="1:7">
      <c r="A4" s="27"/>
      <c r="B4" s="27"/>
      <c r="C4" s="28"/>
      <c r="D4" s="27"/>
      <c r="E4" s="29"/>
      <c r="F4" s="30"/>
      <c r="G4" s="29"/>
    </row>
    <row r="5" spans="1:7" s="31" customFormat="1" ht="19.5" customHeight="1">
      <c r="A5" s="287" t="s">
        <v>32</v>
      </c>
      <c r="B5" s="288"/>
      <c r="C5" s="288"/>
      <c r="D5" s="288"/>
      <c r="E5" s="288"/>
      <c r="F5" s="288"/>
      <c r="G5" s="289"/>
    </row>
    <row r="6" spans="1:7" s="31" customFormat="1" ht="13.5" customHeight="1">
      <c r="A6" s="27"/>
      <c r="B6" s="27"/>
      <c r="C6" s="27"/>
      <c r="D6" s="27"/>
      <c r="E6" s="29"/>
      <c r="F6" s="30"/>
      <c r="G6" s="29"/>
    </row>
    <row r="7" spans="1:7" s="82" customFormat="1">
      <c r="A7" s="78" t="s">
        <v>4</v>
      </c>
      <c r="B7" s="79" t="s">
        <v>5</v>
      </c>
      <c r="C7" s="78" t="s">
        <v>6</v>
      </c>
      <c r="D7" s="79" t="s">
        <v>7</v>
      </c>
      <c r="E7" s="80" t="s">
        <v>8</v>
      </c>
      <c r="F7" s="81" t="s">
        <v>9</v>
      </c>
      <c r="G7" s="80" t="s">
        <v>10</v>
      </c>
    </row>
    <row r="8" spans="1:7">
      <c r="A8" s="32"/>
      <c r="B8" s="33"/>
      <c r="C8" s="34"/>
      <c r="D8" s="33"/>
      <c r="E8" s="35"/>
      <c r="F8" s="36"/>
      <c r="G8" s="37"/>
    </row>
    <row r="9" spans="1:7" s="82" customFormat="1" ht="17.25" customHeight="1">
      <c r="A9" s="83">
        <v>1</v>
      </c>
      <c r="B9" s="121" t="s">
        <v>21</v>
      </c>
      <c r="C9" s="122"/>
      <c r="D9" s="122"/>
      <c r="E9" s="122"/>
      <c r="F9" s="123"/>
      <c r="G9" s="84"/>
    </row>
    <row r="10" spans="1:7" ht="17.25">
      <c r="A10" s="8">
        <f>A9+0.01</f>
        <v>1.01</v>
      </c>
      <c r="B10" s="6" t="s">
        <v>113</v>
      </c>
      <c r="C10" s="1">
        <v>0.57699999999999996</v>
      </c>
      <c r="D10" s="2" t="s">
        <v>72</v>
      </c>
      <c r="E10" s="15" t="e">
        <f>+#REF!</f>
        <v>#REF!</v>
      </c>
      <c r="F10" s="14" t="e">
        <f>C10*E10</f>
        <v>#REF!</v>
      </c>
      <c r="G10" s="37"/>
    </row>
    <row r="11" spans="1:7" ht="17.25">
      <c r="A11" s="8">
        <f t="shared" ref="A11:A12" si="0">A10+0.01</f>
        <v>1.02</v>
      </c>
      <c r="B11" s="6" t="s">
        <v>114</v>
      </c>
      <c r="C11" s="1">
        <v>0.57699999999999996</v>
      </c>
      <c r="D11" s="2" t="s">
        <v>72</v>
      </c>
      <c r="E11" s="15" t="e">
        <f>+#REF!</f>
        <v>#REF!</v>
      </c>
      <c r="F11" s="14" t="e">
        <f t="shared" ref="F11:F12" si="1">C11*E11</f>
        <v>#REF!</v>
      </c>
      <c r="G11" s="37"/>
    </row>
    <row r="12" spans="1:7" ht="17.25">
      <c r="A12" s="8">
        <f t="shared" si="0"/>
        <v>1.03</v>
      </c>
      <c r="B12" s="6" t="s">
        <v>115</v>
      </c>
      <c r="C12" s="1">
        <v>0.57699999999999996</v>
      </c>
      <c r="D12" s="2" t="s">
        <v>72</v>
      </c>
      <c r="E12" s="15" t="e">
        <f>+#REF!</f>
        <v>#REF!</v>
      </c>
      <c r="F12" s="14" t="e">
        <f t="shared" si="1"/>
        <v>#REF!</v>
      </c>
      <c r="G12" s="37"/>
    </row>
    <row r="13" spans="1:7" ht="17.25" customHeight="1">
      <c r="A13" s="9"/>
      <c r="B13" s="38"/>
      <c r="C13" s="11"/>
      <c r="D13" s="12"/>
      <c r="E13" s="16"/>
      <c r="F13" s="39" t="s">
        <v>33</v>
      </c>
      <c r="G13" s="40" t="e">
        <f>SUM(F10:F12)</f>
        <v>#REF!</v>
      </c>
    </row>
    <row r="14" spans="1:7">
      <c r="A14" s="32"/>
      <c r="B14" s="33"/>
      <c r="C14" s="34"/>
      <c r="D14" s="33"/>
      <c r="E14" s="35"/>
      <c r="F14" s="36"/>
      <c r="G14" s="37"/>
    </row>
    <row r="15" spans="1:7" s="82" customFormat="1" ht="17.25" customHeight="1">
      <c r="A15" s="83">
        <f>1+A9</f>
        <v>2</v>
      </c>
      <c r="B15" s="121" t="s">
        <v>26</v>
      </c>
      <c r="C15" s="122"/>
      <c r="D15" s="122"/>
      <c r="E15" s="122"/>
      <c r="F15" s="123"/>
      <c r="G15" s="84"/>
    </row>
    <row r="16" spans="1:7" ht="17.25">
      <c r="A16" s="24">
        <f>A15+0.01</f>
        <v>2.0099999999999998</v>
      </c>
      <c r="B16" s="25" t="s">
        <v>35</v>
      </c>
      <c r="C16" s="21">
        <v>1070.6099999999999</v>
      </c>
      <c r="D16" s="22" t="s">
        <v>1</v>
      </c>
      <c r="E16" s="23" t="e">
        <f>+#REF!</f>
        <v>#REF!</v>
      </c>
      <c r="F16" s="26" t="e">
        <f>C16*E16</f>
        <v>#REF!</v>
      </c>
      <c r="G16" s="37"/>
    </row>
    <row r="17" spans="1:7" ht="17.25">
      <c r="A17" s="24">
        <f t="shared" ref="A17:A18" si="2">A16+0.01</f>
        <v>2.0199999999999996</v>
      </c>
      <c r="B17" s="25" t="s">
        <v>36</v>
      </c>
      <c r="C17" s="21">
        <f>337.8+300+46+68+56</f>
        <v>807.8</v>
      </c>
      <c r="D17" s="22" t="s">
        <v>1</v>
      </c>
      <c r="E17" s="23" t="e">
        <f>+#REF!</f>
        <v>#REF!</v>
      </c>
      <c r="F17" s="26" t="e">
        <f t="shared" ref="F17:F31" si="3">C17*E17</f>
        <v>#REF!</v>
      </c>
      <c r="G17" s="37"/>
    </row>
    <row r="18" spans="1:7" ht="17.25">
      <c r="A18" s="24">
        <f t="shared" si="2"/>
        <v>2.0299999999999994</v>
      </c>
      <c r="B18" s="25" t="s">
        <v>37</v>
      </c>
      <c r="C18" s="21">
        <f>426.6+420+114.4+88.4+78.4+491.86</f>
        <v>1619.6600000000003</v>
      </c>
      <c r="D18" s="22" t="s">
        <v>2</v>
      </c>
      <c r="E18" s="23" t="e">
        <f>+#REF!</f>
        <v>#REF!</v>
      </c>
      <c r="F18" s="26" t="e">
        <f t="shared" si="3"/>
        <v>#REF!</v>
      </c>
      <c r="G18" s="37"/>
    </row>
    <row r="19" spans="1:7" ht="17.25">
      <c r="A19" s="24">
        <f t="shared" ref="A19:A31" si="4">A18+0.01</f>
        <v>2.0399999999999991</v>
      </c>
      <c r="B19" s="25" t="s">
        <v>57</v>
      </c>
      <c r="C19" s="21">
        <f>18*2</f>
        <v>36</v>
      </c>
      <c r="D19" s="22" t="s">
        <v>1</v>
      </c>
      <c r="E19" s="23" t="e">
        <f>+#REF!</f>
        <v>#REF!</v>
      </c>
      <c r="F19" s="26" t="e">
        <f t="shared" si="3"/>
        <v>#REF!</v>
      </c>
      <c r="G19" s="37"/>
    </row>
    <row r="20" spans="1:7" ht="18" customHeight="1">
      <c r="A20" s="24">
        <f t="shared" si="4"/>
        <v>2.0499999999999989</v>
      </c>
      <c r="B20" s="25" t="s">
        <v>38</v>
      </c>
      <c r="C20" s="21">
        <v>85</v>
      </c>
      <c r="D20" s="22" t="s">
        <v>2</v>
      </c>
      <c r="E20" s="23" t="e">
        <f>+#REF!</f>
        <v>#REF!</v>
      </c>
      <c r="F20" s="26" t="e">
        <f t="shared" si="3"/>
        <v>#REF!</v>
      </c>
      <c r="G20" s="37"/>
    </row>
    <row r="21" spans="1:7" ht="17.25">
      <c r="A21" s="24">
        <f t="shared" si="4"/>
        <v>2.0599999999999987</v>
      </c>
      <c r="B21" s="25" t="s">
        <v>40</v>
      </c>
      <c r="C21" s="21">
        <f>+C41*0.4</f>
        <v>2334.5439999999999</v>
      </c>
      <c r="D21" s="22" t="s">
        <v>45</v>
      </c>
      <c r="E21" s="23" t="e">
        <f>+#REF!</f>
        <v>#REF!</v>
      </c>
      <c r="F21" s="26" t="e">
        <f t="shared" si="3"/>
        <v>#REF!</v>
      </c>
      <c r="G21" s="37"/>
    </row>
    <row r="22" spans="1:7" ht="34.5">
      <c r="A22" s="24">
        <f t="shared" si="4"/>
        <v>2.0699999999999985</v>
      </c>
      <c r="B22" s="25" t="s">
        <v>41</v>
      </c>
      <c r="C22" s="21">
        <f>+(C23+C24)*1.3</f>
        <v>908.61160000000007</v>
      </c>
      <c r="D22" s="22" t="s">
        <v>45</v>
      </c>
      <c r="E22" s="23" t="e">
        <f>+#REF!</f>
        <v>#REF!</v>
      </c>
      <c r="F22" s="26" t="e">
        <f t="shared" si="3"/>
        <v>#REF!</v>
      </c>
      <c r="G22" s="37"/>
    </row>
    <row r="23" spans="1:7" ht="34.5">
      <c r="A23" s="24">
        <f t="shared" si="4"/>
        <v>2.0799999999999983</v>
      </c>
      <c r="B23" s="25" t="s">
        <v>185</v>
      </c>
      <c r="C23" s="21">
        <f>+C65*0.2</f>
        <v>323.93200000000007</v>
      </c>
      <c r="D23" s="22" t="s">
        <v>46</v>
      </c>
      <c r="E23" s="23" t="e">
        <f>+#REF!</f>
        <v>#REF!</v>
      </c>
      <c r="F23" s="26" t="e">
        <f t="shared" si="3"/>
        <v>#REF!</v>
      </c>
      <c r="G23" s="37"/>
    </row>
    <row r="24" spans="1:7" ht="17.25">
      <c r="A24" s="24">
        <f t="shared" si="4"/>
        <v>2.0899999999999981</v>
      </c>
      <c r="B24" s="25" t="s">
        <v>42</v>
      </c>
      <c r="C24" s="21">
        <f>7.5*200*0.25</f>
        <v>375</v>
      </c>
      <c r="D24" s="22" t="s">
        <v>46</v>
      </c>
      <c r="E24" s="23" t="e">
        <f>+#REF!</f>
        <v>#REF!</v>
      </c>
      <c r="F24" s="26" t="e">
        <f t="shared" si="3"/>
        <v>#REF!</v>
      </c>
      <c r="G24" s="37"/>
    </row>
    <row r="25" spans="1:7" ht="17.25">
      <c r="A25" s="24">
        <f t="shared" si="4"/>
        <v>2.0999999999999979</v>
      </c>
      <c r="B25" s="25" t="s">
        <v>43</v>
      </c>
      <c r="C25" s="21">
        <f>+C35</f>
        <v>1167.2719999999999</v>
      </c>
      <c r="D25" s="22" t="s">
        <v>1</v>
      </c>
      <c r="E25" s="23" t="e">
        <f>+#REF!</f>
        <v>#REF!</v>
      </c>
      <c r="F25" s="26" t="e">
        <f t="shared" si="3"/>
        <v>#REF!</v>
      </c>
      <c r="G25" s="37"/>
    </row>
    <row r="26" spans="1:7" ht="17.25">
      <c r="A26" s="24">
        <f t="shared" si="4"/>
        <v>2.1099999999999977</v>
      </c>
      <c r="B26" s="25" t="s">
        <v>186</v>
      </c>
      <c r="C26" s="21">
        <f>+C25</f>
        <v>1167.2719999999999</v>
      </c>
      <c r="D26" s="22" t="s">
        <v>1</v>
      </c>
      <c r="E26" s="23" t="e">
        <f>+#REF!</f>
        <v>#REF!</v>
      </c>
      <c r="F26" s="26" t="e">
        <f t="shared" si="3"/>
        <v>#REF!</v>
      </c>
      <c r="G26" s="37"/>
    </row>
    <row r="27" spans="1:7" ht="34.5">
      <c r="A27" s="24">
        <f t="shared" si="4"/>
        <v>2.1199999999999974</v>
      </c>
      <c r="B27" s="25" t="s">
        <v>91</v>
      </c>
      <c r="C27" s="21">
        <f>SUM(C16:C19)*1.15*10</f>
        <v>40641.805</v>
      </c>
      <c r="D27" s="22" t="s">
        <v>92</v>
      </c>
      <c r="E27" s="23" t="e">
        <f>+#REF!*0.1</f>
        <v>#REF!</v>
      </c>
      <c r="F27" s="26" t="e">
        <f t="shared" si="3"/>
        <v>#REF!</v>
      </c>
      <c r="G27" s="37"/>
    </row>
    <row r="28" spans="1:7" ht="22.5" customHeight="1">
      <c r="A28" s="24">
        <f t="shared" si="4"/>
        <v>2.1299999999999972</v>
      </c>
      <c r="B28" s="25" t="s">
        <v>88</v>
      </c>
      <c r="C28" s="21">
        <f>+C22*1.3*10</f>
        <v>11811.950800000002</v>
      </c>
      <c r="D28" s="22" t="s">
        <v>87</v>
      </c>
      <c r="E28" s="23" t="e">
        <f>+#REF!</f>
        <v>#REF!</v>
      </c>
      <c r="F28" s="26" t="e">
        <f t="shared" si="3"/>
        <v>#REF!</v>
      </c>
      <c r="G28" s="37"/>
    </row>
    <row r="29" spans="1:7" ht="17.25">
      <c r="A29" s="24">
        <f t="shared" si="4"/>
        <v>2.139999999999997</v>
      </c>
      <c r="B29" s="25" t="s">
        <v>89</v>
      </c>
      <c r="C29" s="21">
        <f>+C36*1.3*10</f>
        <v>15174.536</v>
      </c>
      <c r="D29" s="22" t="s">
        <v>87</v>
      </c>
      <c r="E29" s="23" t="e">
        <f>+E28</f>
        <v>#REF!</v>
      </c>
      <c r="F29" s="26" t="e">
        <f t="shared" si="3"/>
        <v>#REF!</v>
      </c>
      <c r="G29" s="37"/>
    </row>
    <row r="30" spans="1:7" ht="17.25">
      <c r="A30" s="24">
        <f t="shared" si="4"/>
        <v>2.1499999999999968</v>
      </c>
      <c r="B30" s="25" t="s">
        <v>90</v>
      </c>
      <c r="C30" s="21">
        <f>+C35*1.3*10</f>
        <v>15174.536</v>
      </c>
      <c r="D30" s="22" t="s">
        <v>87</v>
      </c>
      <c r="E30" s="23" t="e">
        <f>+E29</f>
        <v>#REF!</v>
      </c>
      <c r="F30" s="26" t="e">
        <f t="shared" si="3"/>
        <v>#REF!</v>
      </c>
      <c r="G30" s="37"/>
    </row>
    <row r="31" spans="1:7" ht="17.25">
      <c r="A31" s="24">
        <f t="shared" si="4"/>
        <v>2.1599999999999966</v>
      </c>
      <c r="B31" s="25" t="s">
        <v>44</v>
      </c>
      <c r="C31" s="21">
        <f>+C37*1.3*10</f>
        <v>0</v>
      </c>
      <c r="D31" s="22" t="s">
        <v>87</v>
      </c>
      <c r="E31" s="23" t="e">
        <f>+E30</f>
        <v>#REF!</v>
      </c>
      <c r="F31" s="26" t="e">
        <f t="shared" si="3"/>
        <v>#REF!</v>
      </c>
      <c r="G31" s="37"/>
    </row>
    <row r="32" spans="1:7" ht="17.25">
      <c r="A32" s="9"/>
      <c r="B32" s="13"/>
      <c r="C32" s="4"/>
      <c r="D32" s="5"/>
      <c r="E32" s="17"/>
      <c r="F32" s="39" t="s">
        <v>33</v>
      </c>
      <c r="G32" s="40" t="e">
        <f>+SUM(F16:F31)</f>
        <v>#REF!</v>
      </c>
    </row>
    <row r="33" spans="1:8">
      <c r="A33" s="32"/>
      <c r="B33" s="33"/>
      <c r="C33" s="34"/>
      <c r="D33" s="33"/>
      <c r="E33" s="35"/>
      <c r="F33" s="222"/>
      <c r="G33" s="37"/>
      <c r="H33" s="32"/>
    </row>
    <row r="34" spans="1:8" s="82" customFormat="1" ht="17.25" customHeight="1">
      <c r="A34" s="83">
        <f>+A15+1</f>
        <v>3</v>
      </c>
      <c r="B34" s="121" t="s">
        <v>48</v>
      </c>
      <c r="C34" s="122"/>
      <c r="D34" s="122"/>
      <c r="E34" s="122"/>
      <c r="F34" s="123"/>
      <c r="G34" s="84"/>
    </row>
    <row r="35" spans="1:8" ht="17.25" customHeight="1">
      <c r="A35" s="24">
        <f>0.01+A34</f>
        <v>3.01</v>
      </c>
      <c r="B35" s="25" t="s">
        <v>49</v>
      </c>
      <c r="C35" s="21">
        <f>+C41*0.2</f>
        <v>1167.2719999999999</v>
      </c>
      <c r="D35" s="22" t="s">
        <v>46</v>
      </c>
      <c r="E35" s="23" t="e">
        <f>+#REF!</f>
        <v>#REF!</v>
      </c>
      <c r="F35" s="26" t="e">
        <f>+C35*E35</f>
        <v>#REF!</v>
      </c>
      <c r="G35" s="37"/>
      <c r="H35" s="32"/>
    </row>
    <row r="36" spans="1:8" ht="17.25">
      <c r="A36" s="24">
        <f t="shared" ref="A36:A37" si="5">0.01+A35</f>
        <v>3.0199999999999996</v>
      </c>
      <c r="B36" s="25" t="s">
        <v>50</v>
      </c>
      <c r="C36" s="21">
        <f>+C41*0.2</f>
        <v>1167.2719999999999</v>
      </c>
      <c r="D36" s="22" t="s">
        <v>46</v>
      </c>
      <c r="E36" s="23" t="e">
        <f>+#REF!</f>
        <v>#REF!</v>
      </c>
      <c r="F36" s="26" t="e">
        <f t="shared" ref="F36:F37" si="6">+C36*E36</f>
        <v>#REF!</v>
      </c>
      <c r="G36" s="37"/>
      <c r="H36" s="32"/>
    </row>
    <row r="37" spans="1:8" ht="17.25">
      <c r="A37" s="24">
        <f t="shared" si="5"/>
        <v>3.0299999999999994</v>
      </c>
      <c r="B37" s="25" t="s">
        <v>51</v>
      </c>
      <c r="C37" s="21"/>
      <c r="D37" s="22" t="s">
        <v>46</v>
      </c>
      <c r="E37" s="23" t="e">
        <f>+#REF!</f>
        <v>#REF!</v>
      </c>
      <c r="F37" s="26" t="e">
        <f t="shared" si="6"/>
        <v>#REF!</v>
      </c>
      <c r="G37" s="37"/>
      <c r="H37" s="32"/>
    </row>
    <row r="38" spans="1:8" ht="17.25">
      <c r="A38" s="9"/>
      <c r="B38" s="13"/>
      <c r="C38" s="9"/>
      <c r="D38" s="5"/>
      <c r="E38" s="19"/>
      <c r="F38" s="39" t="s">
        <v>33</v>
      </c>
      <c r="G38" s="40" t="e">
        <f>+SUM(F35:F37)</f>
        <v>#REF!</v>
      </c>
    </row>
    <row r="39" spans="1:8" ht="17.25">
      <c r="A39" s="32"/>
      <c r="B39" s="10"/>
      <c r="C39" s="9"/>
      <c r="D39" s="10"/>
      <c r="E39" s="19"/>
      <c r="F39" s="41"/>
      <c r="G39" s="37"/>
    </row>
    <row r="40" spans="1:8" s="82" customFormat="1" ht="17.25" customHeight="1">
      <c r="A40" s="83">
        <f>+A34+1</f>
        <v>4</v>
      </c>
      <c r="B40" s="121" t="s">
        <v>52</v>
      </c>
      <c r="C40" s="122"/>
      <c r="D40" s="122"/>
      <c r="E40" s="122"/>
      <c r="F40" s="123"/>
      <c r="G40" s="84"/>
    </row>
    <row r="41" spans="1:8" ht="34.5">
      <c r="A41" s="24">
        <f>A40+0.01</f>
        <v>4.01</v>
      </c>
      <c r="B41" s="25" t="s">
        <v>53</v>
      </c>
      <c r="C41" s="21">
        <f>1070.61+4765.75</f>
        <v>5836.36</v>
      </c>
      <c r="D41" s="22" t="s">
        <v>1</v>
      </c>
      <c r="E41" s="23" t="e">
        <f>+#REF!</f>
        <v>#REF!</v>
      </c>
      <c r="F41" s="26" t="e">
        <f>C41*E41</f>
        <v>#REF!</v>
      </c>
      <c r="G41" s="37"/>
    </row>
    <row r="42" spans="1:8" ht="17.25">
      <c r="A42" s="24">
        <f t="shared" ref="A42:A43" si="7">A41+0.01</f>
        <v>4.0199999999999996</v>
      </c>
      <c r="B42" s="25" t="s">
        <v>54</v>
      </c>
      <c r="C42" s="21">
        <f>+C41</f>
        <v>5836.36</v>
      </c>
      <c r="D42" s="22" t="s">
        <v>1</v>
      </c>
      <c r="E42" s="23" t="e">
        <f>+#REF!</f>
        <v>#REF!</v>
      </c>
      <c r="F42" s="26" t="e">
        <f t="shared" ref="F42:F43" si="8">C42*E42</f>
        <v>#REF!</v>
      </c>
      <c r="G42" s="37"/>
    </row>
    <row r="43" spans="1:8" ht="17.25">
      <c r="A43" s="24">
        <f t="shared" si="7"/>
        <v>4.0299999999999994</v>
      </c>
      <c r="B43" s="25" t="s">
        <v>55</v>
      </c>
      <c r="C43" s="21">
        <f>+C42</f>
        <v>5836.36</v>
      </c>
      <c r="D43" s="22" t="s">
        <v>1</v>
      </c>
      <c r="E43" s="23" t="e">
        <f>+#REF!</f>
        <v>#REF!</v>
      </c>
      <c r="F43" s="26" t="e">
        <f t="shared" si="8"/>
        <v>#REF!</v>
      </c>
      <c r="G43" s="37"/>
    </row>
    <row r="44" spans="1:8" ht="21.75" customHeight="1">
      <c r="A44" s="9"/>
      <c r="B44" s="13"/>
      <c r="C44" s="4"/>
      <c r="D44" s="5"/>
      <c r="E44" s="17"/>
      <c r="F44" s="39" t="s">
        <v>33</v>
      </c>
      <c r="G44" s="40" t="e">
        <f>SUM(F41:F43)</f>
        <v>#REF!</v>
      </c>
    </row>
    <row r="45" spans="1:8" ht="17.25">
      <c r="A45" s="32"/>
      <c r="B45" s="13"/>
      <c r="C45" s="4"/>
      <c r="D45" s="5"/>
      <c r="E45" s="17"/>
      <c r="F45" s="43"/>
      <c r="G45" s="37"/>
    </row>
    <row r="46" spans="1:8" s="82" customFormat="1" ht="17.25" customHeight="1">
      <c r="A46" s="83">
        <f>1+A40</f>
        <v>5</v>
      </c>
      <c r="B46" s="121" t="s">
        <v>94</v>
      </c>
      <c r="C46" s="122"/>
      <c r="D46" s="122"/>
      <c r="E46" s="122"/>
      <c r="F46" s="123"/>
      <c r="G46" s="84"/>
    </row>
    <row r="47" spans="1:8" ht="17.25">
      <c r="A47" s="8">
        <f>0.01+A46</f>
        <v>5.01</v>
      </c>
      <c r="B47" s="6" t="s">
        <v>56</v>
      </c>
      <c r="C47" s="1">
        <v>0.5</v>
      </c>
      <c r="D47" s="2" t="s">
        <v>0</v>
      </c>
      <c r="E47" s="15" t="e">
        <f>+#REF!</f>
        <v>#REF!</v>
      </c>
      <c r="F47" s="14" t="e">
        <f>+C47*E47</f>
        <v>#REF!</v>
      </c>
      <c r="G47" s="37"/>
    </row>
    <row r="48" spans="1:8" ht="17.25">
      <c r="A48" s="9"/>
      <c r="B48" s="13"/>
      <c r="C48" s="4"/>
      <c r="D48" s="5"/>
      <c r="E48" s="17"/>
      <c r="F48" s="39" t="s">
        <v>33</v>
      </c>
      <c r="G48" s="40" t="e">
        <f>SUM(F47:F47)</f>
        <v>#REF!</v>
      </c>
    </row>
    <row r="49" spans="1:7" ht="17.25">
      <c r="A49" s="32"/>
      <c r="B49" s="13"/>
      <c r="C49" s="4"/>
      <c r="D49" s="5"/>
      <c r="E49" s="17"/>
      <c r="F49" s="43"/>
    </row>
    <row r="50" spans="1:7" s="82" customFormat="1" ht="17.25" customHeight="1">
      <c r="A50" s="83">
        <f>1+A46</f>
        <v>6</v>
      </c>
      <c r="B50" s="121" t="s">
        <v>58</v>
      </c>
      <c r="C50" s="122"/>
      <c r="D50" s="122"/>
      <c r="E50" s="122"/>
      <c r="F50" s="123"/>
      <c r="G50" s="84"/>
    </row>
    <row r="51" spans="1:7" ht="17.25">
      <c r="A51" s="24">
        <f>A50+0.01</f>
        <v>6.01</v>
      </c>
      <c r="B51" s="25" t="s">
        <v>112</v>
      </c>
      <c r="C51" s="21">
        <v>47</v>
      </c>
      <c r="D51" s="22" t="s">
        <v>2</v>
      </c>
      <c r="E51" s="23" t="e">
        <f>+#REF!</f>
        <v>#REF!</v>
      </c>
      <c r="F51" s="26" t="e">
        <f>C51*E51</f>
        <v>#REF!</v>
      </c>
      <c r="G51" s="37"/>
    </row>
    <row r="52" spans="1:7" ht="17.25">
      <c r="A52" s="24">
        <f t="shared" ref="A52:A53" si="9">A51+0.01</f>
        <v>6.02</v>
      </c>
      <c r="B52" s="25" t="s">
        <v>59</v>
      </c>
      <c r="C52" s="21">
        <f>47*1.5*0.1</f>
        <v>7.0500000000000007</v>
      </c>
      <c r="D52" s="22" t="s">
        <v>46</v>
      </c>
      <c r="E52" s="23" t="e">
        <f>+#REF!</f>
        <v>#REF!</v>
      </c>
      <c r="F52" s="26" t="e">
        <f t="shared" ref="F52:F53" si="10">C52*E52</f>
        <v>#REF!</v>
      </c>
      <c r="G52" s="37"/>
    </row>
    <row r="53" spans="1:7" ht="36" customHeight="1">
      <c r="A53" s="24">
        <f t="shared" si="9"/>
        <v>6.0299999999999994</v>
      </c>
      <c r="B53" s="25" t="s">
        <v>60</v>
      </c>
      <c r="C53" s="21">
        <f>47*1.5*0.6</f>
        <v>42.3</v>
      </c>
      <c r="D53" s="22" t="s">
        <v>46</v>
      </c>
      <c r="E53" s="23" t="e">
        <f>+#REF!</f>
        <v>#REF!</v>
      </c>
      <c r="F53" s="26" t="e">
        <f t="shared" si="10"/>
        <v>#REF!</v>
      </c>
      <c r="G53" s="37"/>
    </row>
    <row r="54" spans="1:7" ht="17.25">
      <c r="A54" s="9"/>
      <c r="B54" s="13"/>
      <c r="C54" s="4"/>
      <c r="D54" s="5"/>
      <c r="E54" s="17"/>
      <c r="F54" s="39" t="s">
        <v>33</v>
      </c>
      <c r="G54" s="40" t="e">
        <f>SUM(F51:F53)</f>
        <v>#REF!</v>
      </c>
    </row>
    <row r="55" spans="1:7" ht="17.25">
      <c r="A55" s="32"/>
      <c r="B55" s="13"/>
      <c r="C55" s="4"/>
      <c r="D55" s="5"/>
      <c r="E55" s="17"/>
      <c r="F55" s="43"/>
      <c r="G55" s="37"/>
    </row>
    <row r="56" spans="1:7" s="100" customFormat="1" ht="18">
      <c r="A56" s="83">
        <f>+A50+1</f>
        <v>7</v>
      </c>
      <c r="B56" s="121" t="s">
        <v>95</v>
      </c>
      <c r="C56" s="122"/>
      <c r="D56" s="122"/>
      <c r="E56" s="122"/>
      <c r="F56" s="124"/>
      <c r="G56" s="84"/>
    </row>
    <row r="57" spans="1:7" s="100" customFormat="1" ht="17.25">
      <c r="A57" s="24">
        <f>+A56+0.01</f>
        <v>7.01</v>
      </c>
      <c r="B57" s="25" t="s">
        <v>96</v>
      </c>
      <c r="C57" s="21">
        <v>1070</v>
      </c>
      <c r="D57" s="22" t="s">
        <v>2</v>
      </c>
      <c r="E57" s="23" t="e">
        <f>+#REF!</f>
        <v>#REF!</v>
      </c>
      <c r="F57" s="26" t="e">
        <f>ROUND(E57*C57,2)</f>
        <v>#REF!</v>
      </c>
      <c r="G57" s="37"/>
    </row>
    <row r="58" spans="1:7" s="100" customFormat="1" ht="17.25">
      <c r="A58" s="24">
        <f t="shared" ref="A58:A60" si="11">+A57+0.01</f>
        <v>7.02</v>
      </c>
      <c r="B58" s="25" t="s">
        <v>97</v>
      </c>
      <c r="C58" s="21">
        <f>+C57/6</f>
        <v>178.33333333333334</v>
      </c>
      <c r="D58" s="22" t="s">
        <v>1</v>
      </c>
      <c r="E58" s="23" t="e">
        <f>+#REF!</f>
        <v>#REF!</v>
      </c>
      <c r="F58" s="26" t="e">
        <f>ROUND(E58*C58,2)</f>
        <v>#REF!</v>
      </c>
      <c r="G58" s="37"/>
    </row>
    <row r="59" spans="1:7" s="100" customFormat="1" ht="34.5">
      <c r="A59" s="24">
        <f t="shared" si="11"/>
        <v>7.0299999999999994</v>
      </c>
      <c r="B59" s="25" t="s">
        <v>99</v>
      </c>
      <c r="C59" s="21">
        <v>6</v>
      </c>
      <c r="D59" s="22" t="s">
        <v>66</v>
      </c>
      <c r="E59" s="23" t="e">
        <f>+#REF!</f>
        <v>#REF!</v>
      </c>
      <c r="F59" s="26" t="e">
        <f>ROUND(E59*C59,2)</f>
        <v>#REF!</v>
      </c>
      <c r="G59" s="37"/>
    </row>
    <row r="60" spans="1:7" s="100" customFormat="1" ht="17.25">
      <c r="A60" s="24">
        <f t="shared" si="11"/>
        <v>7.0399999999999991</v>
      </c>
      <c r="B60" s="6" t="s">
        <v>100</v>
      </c>
      <c r="C60" s="1">
        <v>4</v>
      </c>
      <c r="D60" s="2" t="s">
        <v>66</v>
      </c>
      <c r="E60" s="23" t="e">
        <f>+#REF!</f>
        <v>#REF!</v>
      </c>
      <c r="F60" s="26" t="e">
        <f>ROUND(E60*C60,2)</f>
        <v>#REF!</v>
      </c>
      <c r="G60" s="102"/>
    </row>
    <row r="61" spans="1:7" s="100" customFormat="1" ht="17.25">
      <c r="A61" s="101"/>
      <c r="B61" s="13"/>
      <c r="C61" s="4"/>
      <c r="D61" s="5"/>
      <c r="E61" s="17"/>
      <c r="F61" s="103" t="s">
        <v>33</v>
      </c>
      <c r="G61" s="40" t="e">
        <f>SUM(F57:F60)</f>
        <v>#REF!</v>
      </c>
    </row>
    <row r="62" spans="1:7" ht="17.25">
      <c r="A62" s="32"/>
      <c r="B62" s="13"/>
      <c r="C62" s="4"/>
      <c r="D62" s="5"/>
      <c r="E62" s="17"/>
      <c r="F62" s="43"/>
      <c r="G62" s="37"/>
    </row>
    <row r="63" spans="1:7" s="82" customFormat="1" ht="17.25" customHeight="1">
      <c r="A63" s="83">
        <f>+A56+1</f>
        <v>8</v>
      </c>
      <c r="B63" s="121" t="s">
        <v>61</v>
      </c>
      <c r="C63" s="122"/>
      <c r="D63" s="122"/>
      <c r="E63" s="122"/>
      <c r="F63" s="123"/>
      <c r="G63" s="84"/>
    </row>
    <row r="64" spans="1:7" ht="17.25">
      <c r="A64" s="24">
        <f>A63+0.01</f>
        <v>8.01</v>
      </c>
      <c r="B64" s="25" t="s">
        <v>62</v>
      </c>
      <c r="C64" s="21">
        <f>337.8+524.5+86+68+56</f>
        <v>1072.3</v>
      </c>
      <c r="D64" s="22" t="s">
        <v>2</v>
      </c>
      <c r="E64" s="23" t="e">
        <f>+#REF!</f>
        <v>#REF!</v>
      </c>
      <c r="F64" s="26" t="e">
        <f>C64*E64</f>
        <v>#REF!</v>
      </c>
      <c r="G64" s="37"/>
    </row>
    <row r="65" spans="1:11" ht="17.25">
      <c r="A65" s="24">
        <f>A64+0.01</f>
        <v>8.02</v>
      </c>
      <c r="B65" s="25" t="s">
        <v>184</v>
      </c>
      <c r="C65" s="21">
        <f>426.6+420+114.4+88.4+78.4+491.86</f>
        <v>1619.6600000000003</v>
      </c>
      <c r="D65" s="22" t="s">
        <v>1</v>
      </c>
      <c r="E65" s="23" t="e">
        <f>+#REF!</f>
        <v>#REF!</v>
      </c>
      <c r="F65" s="26" t="e">
        <f>C65*E65</f>
        <v>#REF!</v>
      </c>
      <c r="G65" s="37"/>
    </row>
    <row r="66" spans="1:11" ht="17.25">
      <c r="A66" s="24">
        <f>A65+0.01</f>
        <v>8.0299999999999994</v>
      </c>
      <c r="B66" s="25" t="s">
        <v>64</v>
      </c>
      <c r="C66" s="21">
        <v>1</v>
      </c>
      <c r="D66" s="22" t="s">
        <v>39</v>
      </c>
      <c r="E66" s="23">
        <v>50000</v>
      </c>
      <c r="F66" s="26">
        <f t="shared" ref="F66" si="12">C66*E66</f>
        <v>50000</v>
      </c>
    </row>
    <row r="67" spans="1:11" ht="17.25">
      <c r="A67" s="9"/>
      <c r="B67" s="13"/>
      <c r="C67" s="4"/>
      <c r="D67" s="5"/>
      <c r="E67" s="17"/>
      <c r="F67" s="39" t="s">
        <v>33</v>
      </c>
      <c r="G67" s="40" t="e">
        <f>SUM(F64:F66)</f>
        <v>#REF!</v>
      </c>
    </row>
    <row r="68" spans="1:11" ht="17.25">
      <c r="A68" s="32"/>
      <c r="B68" s="13"/>
      <c r="C68" s="4"/>
      <c r="D68" s="5"/>
      <c r="E68" s="17"/>
      <c r="F68" s="43"/>
      <c r="G68" s="37"/>
    </row>
    <row r="69" spans="1:11">
      <c r="A69" s="7"/>
      <c r="C69" s="7"/>
      <c r="G69" s="37"/>
    </row>
    <row r="70" spans="1:11" s="82" customFormat="1" ht="18">
      <c r="A70" s="137" t="s">
        <v>27</v>
      </c>
      <c r="B70" s="138"/>
      <c r="C70" s="138"/>
      <c r="D70" s="138"/>
      <c r="E70" s="138"/>
      <c r="F70" s="139"/>
      <c r="G70" s="90" t="e">
        <f>SUM(F9:F67)</f>
        <v>#REF!</v>
      </c>
      <c r="H70" s="82" t="e">
        <f>+G67+G61+G54+G48+G44+G38+G32+G13</f>
        <v>#REF!</v>
      </c>
    </row>
    <row r="71" spans="1:11">
      <c r="A71" s="7"/>
      <c r="C71" s="7"/>
    </row>
    <row r="72" spans="1:11" s="82" customFormat="1" ht="18">
      <c r="A72" s="83"/>
      <c r="B72" s="140" t="s">
        <v>11</v>
      </c>
      <c r="C72" s="141"/>
      <c r="D72" s="141"/>
      <c r="E72" s="141"/>
      <c r="F72" s="141"/>
      <c r="G72" s="142"/>
      <c r="H72" s="86"/>
      <c r="I72" s="87"/>
      <c r="J72" s="88"/>
      <c r="K72" s="89"/>
    </row>
    <row r="73" spans="1:11" ht="17.25">
      <c r="A73" s="8"/>
      <c r="B73" s="47" t="s">
        <v>12</v>
      </c>
      <c r="C73" s="8">
        <v>10</v>
      </c>
      <c r="D73" s="3" t="s">
        <v>13</v>
      </c>
      <c r="E73" s="18"/>
      <c r="F73" s="48"/>
      <c r="G73" s="18" t="e">
        <f>+G70*C73%</f>
        <v>#REF!</v>
      </c>
      <c r="H73" s="45"/>
      <c r="I73" s="45"/>
      <c r="J73" s="46"/>
      <c r="K73" s="32"/>
    </row>
    <row r="74" spans="1:11" ht="17.25">
      <c r="A74" s="8"/>
      <c r="B74" s="47" t="s">
        <v>14</v>
      </c>
      <c r="C74" s="8">
        <v>0.1</v>
      </c>
      <c r="D74" s="3" t="s">
        <v>13</v>
      </c>
      <c r="E74" s="18"/>
      <c r="F74" s="48"/>
      <c r="G74" s="18" t="e">
        <f>+G70*C74%</f>
        <v>#REF!</v>
      </c>
      <c r="H74" s="45"/>
      <c r="I74" s="45"/>
      <c r="J74" s="46"/>
      <c r="K74" s="32"/>
    </row>
    <row r="75" spans="1:11" ht="17.25">
      <c r="A75" s="8"/>
      <c r="B75" s="47" t="s">
        <v>15</v>
      </c>
      <c r="C75" s="8">
        <v>4</v>
      </c>
      <c r="D75" s="3" t="s">
        <v>13</v>
      </c>
      <c r="E75" s="18"/>
      <c r="F75" s="48"/>
      <c r="G75" s="18" t="e">
        <f>+G70*C75%</f>
        <v>#REF!</v>
      </c>
      <c r="H75" s="45"/>
      <c r="I75" s="45"/>
      <c r="J75" s="46"/>
      <c r="K75" s="32"/>
    </row>
    <row r="76" spans="1:11" ht="17.25">
      <c r="A76" s="8"/>
      <c r="B76" s="47" t="s">
        <v>16</v>
      </c>
      <c r="C76" s="8">
        <v>3</v>
      </c>
      <c r="D76" s="3" t="s">
        <v>13</v>
      </c>
      <c r="E76" s="18"/>
      <c r="F76" s="48"/>
      <c r="G76" s="18" t="e">
        <f>+G70*C76%</f>
        <v>#REF!</v>
      </c>
      <c r="H76" s="45"/>
      <c r="I76" s="45"/>
      <c r="J76" s="46"/>
      <c r="K76" s="32"/>
    </row>
    <row r="77" spans="1:11" ht="17.25">
      <c r="A77" s="8"/>
      <c r="B77" s="47" t="s">
        <v>17</v>
      </c>
      <c r="C77" s="8">
        <v>1</v>
      </c>
      <c r="D77" s="3" t="s">
        <v>13</v>
      </c>
      <c r="E77" s="18"/>
      <c r="F77" s="48"/>
      <c r="G77" s="18" t="e">
        <f>+G70*C77%</f>
        <v>#REF!</v>
      </c>
      <c r="H77" s="45"/>
      <c r="I77" s="45"/>
      <c r="J77" s="46"/>
      <c r="K77" s="32"/>
    </row>
    <row r="78" spans="1:11" ht="17.25">
      <c r="A78" s="8"/>
      <c r="B78" s="47" t="s">
        <v>18</v>
      </c>
      <c r="C78" s="8">
        <v>2.25</v>
      </c>
      <c r="D78" s="3" t="s">
        <v>13</v>
      </c>
      <c r="E78" s="18"/>
      <c r="F78" s="48"/>
      <c r="G78" s="18" t="e">
        <f>+G70*C78%</f>
        <v>#REF!</v>
      </c>
      <c r="H78" s="45"/>
      <c r="I78" s="45"/>
      <c r="J78" s="46"/>
      <c r="K78" s="32"/>
    </row>
    <row r="79" spans="1:11" ht="17.25">
      <c r="A79" s="8"/>
      <c r="B79" s="47" t="s">
        <v>19</v>
      </c>
      <c r="C79" s="8">
        <v>4</v>
      </c>
      <c r="D79" s="3" t="s">
        <v>13</v>
      </c>
      <c r="E79" s="18"/>
      <c r="F79" s="48"/>
      <c r="G79" s="18" t="e">
        <f>+G70*C79%</f>
        <v>#REF!</v>
      </c>
      <c r="H79" s="45"/>
      <c r="I79" s="45"/>
      <c r="J79" s="46"/>
      <c r="K79" s="32"/>
    </row>
    <row r="80" spans="1:11" ht="17.25">
      <c r="A80" s="8"/>
      <c r="B80" s="47" t="s">
        <v>20</v>
      </c>
      <c r="C80" s="8">
        <v>18</v>
      </c>
      <c r="D80" s="3" t="s">
        <v>13</v>
      </c>
      <c r="E80" s="18"/>
      <c r="F80" s="48"/>
      <c r="G80" s="18" t="e">
        <f>+G73*C80%</f>
        <v>#REF!</v>
      </c>
      <c r="H80" s="45"/>
      <c r="I80" s="45"/>
      <c r="J80" s="46"/>
      <c r="K80" s="32"/>
    </row>
    <row r="81" spans="1:11" ht="34.5">
      <c r="A81" s="24"/>
      <c r="B81" s="119" t="s">
        <v>109</v>
      </c>
      <c r="C81" s="47"/>
      <c r="D81" s="47"/>
      <c r="E81" s="47"/>
      <c r="F81" s="47"/>
      <c r="G81" s="120">
        <f>+((5836.36*1.25*0.0508)*3369.71)*0.18</f>
        <v>224791.988693508</v>
      </c>
      <c r="H81" s="45"/>
      <c r="I81" s="45"/>
      <c r="J81" s="46"/>
      <c r="K81" s="32"/>
    </row>
    <row r="82" spans="1:11" ht="13.5" customHeight="1">
      <c r="A82" s="7"/>
      <c r="C82" s="7"/>
      <c r="I82" s="45"/>
      <c r="J82" s="46"/>
      <c r="K82" s="32"/>
    </row>
    <row r="83" spans="1:11" s="92" customFormat="1" ht="18">
      <c r="A83" s="137" t="s">
        <v>28</v>
      </c>
      <c r="B83" s="138"/>
      <c r="C83" s="138"/>
      <c r="D83" s="138"/>
      <c r="E83" s="138"/>
      <c r="F83" s="139"/>
      <c r="G83" s="90" t="e">
        <f>SUM(G73:G82)</f>
        <v>#REF!</v>
      </c>
      <c r="H83" s="82"/>
      <c r="I83" s="87"/>
      <c r="J83" s="88"/>
      <c r="K83" s="91"/>
    </row>
    <row r="84" spans="1:11" s="92" customFormat="1" ht="15.75" customHeight="1">
      <c r="A84" s="143"/>
      <c r="B84" s="143"/>
      <c r="C84" s="143"/>
      <c r="D84" s="143"/>
      <c r="E84" s="143"/>
      <c r="F84" s="143"/>
      <c r="G84" s="143"/>
      <c r="H84" s="86"/>
      <c r="I84" s="87"/>
      <c r="J84" s="88"/>
      <c r="K84" s="91"/>
    </row>
    <row r="85" spans="1:11" s="94" customFormat="1" ht="18">
      <c r="A85" s="137" t="s">
        <v>34</v>
      </c>
      <c r="B85" s="138"/>
      <c r="C85" s="138"/>
      <c r="D85" s="138"/>
      <c r="E85" s="138"/>
      <c r="F85" s="139"/>
      <c r="G85" s="90" t="e">
        <f>+G83+G70</f>
        <v>#REF!</v>
      </c>
      <c r="H85" s="86"/>
      <c r="I85" s="87"/>
      <c r="J85" s="88"/>
      <c r="K85" s="93"/>
    </row>
    <row r="86" spans="1:11" s="82" customFormat="1" ht="18">
      <c r="A86" s="95"/>
      <c r="B86" s="96"/>
      <c r="C86" s="97"/>
      <c r="D86" s="96"/>
      <c r="E86" s="98"/>
      <c r="F86" s="99"/>
      <c r="H86" s="98"/>
      <c r="I86" s="86"/>
      <c r="J86" s="87"/>
      <c r="K86" s="89"/>
    </row>
    <row r="87" spans="1:11" s="82" customFormat="1" ht="18">
      <c r="A87" s="140" t="s">
        <v>22</v>
      </c>
      <c r="B87" s="141"/>
      <c r="C87" s="141"/>
      <c r="D87" s="141"/>
      <c r="E87" s="141"/>
      <c r="F87" s="141"/>
      <c r="G87" s="142"/>
      <c r="H87" s="86"/>
      <c r="I87" s="87"/>
      <c r="J87" s="88"/>
      <c r="K87" s="89"/>
    </row>
    <row r="88" spans="1:11" ht="33.75" customHeight="1">
      <c r="A88" s="51" t="s">
        <v>29</v>
      </c>
      <c r="B88" s="286" t="s">
        <v>23</v>
      </c>
      <c r="C88" s="286"/>
      <c r="D88" s="286"/>
      <c r="E88" s="286"/>
      <c r="F88" s="286"/>
      <c r="G88" s="144"/>
      <c r="H88" s="45"/>
      <c r="I88" s="45"/>
      <c r="J88" s="46"/>
      <c r="K88" s="32"/>
    </row>
    <row r="89" spans="1:11" ht="17.25">
      <c r="A89" s="51" t="s">
        <v>30</v>
      </c>
      <c r="B89" s="117" t="s">
        <v>24</v>
      </c>
      <c r="C89" s="117"/>
      <c r="D89" s="117"/>
      <c r="E89" s="117"/>
      <c r="F89" s="117"/>
      <c r="G89" s="118"/>
      <c r="H89" s="45"/>
      <c r="I89" s="45"/>
      <c r="J89" s="46"/>
      <c r="K89" s="32"/>
    </row>
    <row r="90" spans="1:11" ht="17.25">
      <c r="A90" s="52" t="s">
        <v>31</v>
      </c>
      <c r="B90" s="115" t="s">
        <v>25</v>
      </c>
      <c r="C90" s="115"/>
      <c r="D90" s="115"/>
      <c r="E90" s="115"/>
      <c r="F90" s="115"/>
      <c r="G90" s="116"/>
      <c r="H90" s="45"/>
      <c r="I90" s="45"/>
      <c r="J90" s="46"/>
      <c r="K90" s="32"/>
    </row>
    <row r="91" spans="1:11" ht="17.25">
      <c r="A91" s="53"/>
      <c r="B91" s="54"/>
      <c r="C91" s="54"/>
      <c r="D91" s="54"/>
      <c r="E91" s="55"/>
      <c r="F91" s="56"/>
      <c r="G91" s="55"/>
      <c r="H91" s="45"/>
      <c r="I91" s="45"/>
      <c r="J91" s="46"/>
      <c r="K91" s="32"/>
    </row>
    <row r="92" spans="1:11" ht="17.25">
      <c r="A92" s="53"/>
      <c r="B92" s="54"/>
      <c r="C92" s="54"/>
      <c r="D92" s="54"/>
      <c r="E92" s="55"/>
      <c r="F92" s="56"/>
      <c r="G92" s="55"/>
      <c r="H92" s="45"/>
      <c r="I92" s="45"/>
      <c r="J92" s="46"/>
      <c r="K92" s="32"/>
    </row>
    <row r="93" spans="1:11" ht="17.25">
      <c r="A93" s="53"/>
      <c r="B93" s="54"/>
      <c r="C93" s="54"/>
      <c r="D93" s="54"/>
      <c r="E93" s="55"/>
      <c r="F93" s="56"/>
      <c r="G93" s="55"/>
      <c r="H93" s="45"/>
      <c r="I93" s="45"/>
      <c r="J93" s="46"/>
      <c r="K93" s="32"/>
    </row>
    <row r="94" spans="1:11" ht="17.25">
      <c r="A94" s="53"/>
      <c r="B94" s="54"/>
      <c r="C94" s="54"/>
      <c r="D94" s="54"/>
      <c r="E94" s="55"/>
      <c r="F94" s="56"/>
      <c r="G94" s="55"/>
      <c r="H94" s="45"/>
      <c r="I94" s="45"/>
      <c r="J94" s="46"/>
      <c r="K94" s="32"/>
    </row>
    <row r="95" spans="1:11" ht="17.25">
      <c r="A95" s="53"/>
      <c r="B95" s="54"/>
      <c r="C95" s="54"/>
      <c r="D95" s="54"/>
      <c r="E95" s="55"/>
      <c r="F95" s="56"/>
      <c r="G95" s="55"/>
      <c r="H95" s="45"/>
      <c r="I95" s="45"/>
      <c r="J95" s="46"/>
      <c r="K95" s="32"/>
    </row>
    <row r="96" spans="1:11" ht="17.25">
      <c r="A96" s="53"/>
      <c r="B96" s="54"/>
      <c r="C96" s="54"/>
      <c r="D96" s="54"/>
      <c r="E96" s="55"/>
      <c r="F96" s="56"/>
      <c r="G96" s="55"/>
      <c r="H96" s="45"/>
      <c r="I96" s="45"/>
      <c r="J96" s="46"/>
      <c r="K96" s="32"/>
    </row>
    <row r="97" spans="1:11" ht="17.25">
      <c r="A97" s="53"/>
      <c r="B97" s="54"/>
      <c r="C97" s="54"/>
      <c r="D97" s="54"/>
      <c r="E97" s="55"/>
      <c r="F97" s="56"/>
      <c r="G97" s="55"/>
      <c r="H97" s="45"/>
      <c r="I97" s="45"/>
      <c r="J97" s="46"/>
      <c r="K97" s="32"/>
    </row>
    <row r="98" spans="1:11" ht="17.25">
      <c r="A98" s="53"/>
      <c r="B98" s="54"/>
      <c r="C98" s="54"/>
      <c r="D98" s="54"/>
      <c r="E98" s="55"/>
      <c r="F98" s="56"/>
      <c r="G98" s="55"/>
      <c r="H98" s="45"/>
      <c r="I98" s="45"/>
      <c r="J98" s="46"/>
      <c r="K98" s="32"/>
    </row>
    <row r="99" spans="1:11" ht="17.25">
      <c r="A99" s="57"/>
      <c r="B99" s="49"/>
      <c r="C99" s="58"/>
      <c r="D99" s="59"/>
      <c r="E99" s="60"/>
      <c r="F99" s="50"/>
      <c r="G99" s="60"/>
      <c r="H99" s="45"/>
      <c r="I99" s="45"/>
      <c r="J99" s="46"/>
      <c r="K99" s="32"/>
    </row>
    <row r="100" spans="1:11" ht="17.25">
      <c r="A100" s="57"/>
      <c r="B100" s="49"/>
      <c r="C100" s="58"/>
      <c r="D100" s="59"/>
      <c r="E100" s="60"/>
      <c r="F100" s="50"/>
      <c r="G100" s="60"/>
      <c r="H100" s="45"/>
      <c r="I100" s="45"/>
      <c r="J100" s="61"/>
      <c r="K100" s="32"/>
    </row>
    <row r="101" spans="1:11" ht="17.25">
      <c r="A101" s="57"/>
      <c r="B101" s="49"/>
      <c r="C101" s="58"/>
      <c r="D101" s="59"/>
      <c r="E101" s="60"/>
      <c r="F101" s="50"/>
      <c r="G101" s="60"/>
      <c r="H101" s="45"/>
      <c r="I101" s="45"/>
      <c r="J101" s="46"/>
      <c r="K101" s="32"/>
    </row>
    <row r="102" spans="1:11" ht="17.25">
      <c r="A102" s="62"/>
      <c r="B102" s="63"/>
      <c r="C102" s="64"/>
      <c r="D102" s="63"/>
      <c r="E102" s="65"/>
      <c r="F102" s="66"/>
      <c r="G102" s="67"/>
      <c r="H102" s="45"/>
      <c r="I102" s="45"/>
      <c r="J102" s="46"/>
      <c r="K102" s="32"/>
    </row>
    <row r="103" spans="1:11" ht="17.25">
      <c r="A103" s="68"/>
      <c r="B103" s="69"/>
      <c r="C103" s="145"/>
      <c r="D103" s="145"/>
      <c r="E103" s="145"/>
      <c r="F103" s="145"/>
      <c r="G103" s="145"/>
      <c r="H103" s="45"/>
      <c r="I103" s="45"/>
      <c r="J103" s="46"/>
      <c r="K103" s="32"/>
    </row>
    <row r="104" spans="1:11" ht="17.25">
      <c r="A104" s="68"/>
      <c r="B104" s="69"/>
      <c r="C104" s="145"/>
      <c r="D104" s="145"/>
      <c r="E104" s="145"/>
      <c r="F104" s="145"/>
      <c r="G104" s="145"/>
      <c r="H104" s="45"/>
      <c r="I104" s="45"/>
      <c r="J104" s="46"/>
      <c r="K104" s="32"/>
    </row>
    <row r="105" spans="1:11" ht="70.5" customHeight="1">
      <c r="A105" s="70"/>
      <c r="B105" s="70"/>
      <c r="C105" s="146"/>
      <c r="D105" s="146"/>
      <c r="E105" s="146"/>
      <c r="F105" s="146"/>
      <c r="G105" s="146"/>
      <c r="H105" s="45"/>
      <c r="I105" s="45"/>
      <c r="J105" s="46"/>
      <c r="K105" s="32"/>
    </row>
    <row r="106" spans="1:11" ht="17.25">
      <c r="A106" s="68"/>
      <c r="B106" s="71"/>
      <c r="C106" s="147"/>
      <c r="D106" s="147"/>
      <c r="E106" s="147"/>
      <c r="F106" s="147"/>
      <c r="G106" s="147"/>
      <c r="H106" s="45"/>
      <c r="I106" s="45"/>
      <c r="J106" s="46"/>
      <c r="K106" s="32"/>
    </row>
    <row r="107" spans="1:11" ht="17.25">
      <c r="A107" s="68"/>
      <c r="B107" s="72"/>
      <c r="C107" s="70"/>
      <c r="D107" s="70"/>
      <c r="E107" s="20"/>
      <c r="F107" s="73"/>
      <c r="G107" s="74"/>
      <c r="H107" s="45"/>
      <c r="I107" s="45"/>
      <c r="J107" s="46"/>
      <c r="K107" s="32"/>
    </row>
    <row r="108" spans="1:11" ht="17.25">
      <c r="A108" s="68"/>
      <c r="B108" s="72"/>
      <c r="C108" s="70"/>
      <c r="D108" s="70"/>
      <c r="E108" s="20"/>
      <c r="F108" s="73"/>
      <c r="G108" s="74"/>
      <c r="H108" s="45"/>
      <c r="I108" s="45"/>
      <c r="J108" s="46"/>
      <c r="K108" s="32"/>
    </row>
    <row r="109" spans="1:11" ht="15" customHeight="1">
      <c r="A109" s="68"/>
      <c r="B109" s="72"/>
      <c r="C109" s="70"/>
      <c r="D109" s="70"/>
      <c r="E109" s="20"/>
      <c r="F109" s="73"/>
      <c r="G109" s="74"/>
      <c r="H109" s="45"/>
      <c r="I109" s="45"/>
      <c r="J109" s="46"/>
      <c r="K109" s="32"/>
    </row>
    <row r="110" spans="1:11" ht="17.25">
      <c r="A110" s="68"/>
      <c r="B110" s="72"/>
      <c r="C110" s="70"/>
      <c r="D110" s="70"/>
      <c r="E110" s="20"/>
      <c r="F110" s="73"/>
      <c r="G110" s="74"/>
      <c r="H110" s="45"/>
      <c r="I110" s="45"/>
      <c r="J110" s="46"/>
      <c r="K110" s="32"/>
    </row>
    <row r="111" spans="1:11" ht="17.25">
      <c r="A111" s="68"/>
      <c r="B111" s="72"/>
      <c r="C111" s="70"/>
      <c r="D111" s="70"/>
      <c r="E111" s="20"/>
      <c r="F111" s="73"/>
      <c r="G111" s="74"/>
      <c r="H111" s="45"/>
      <c r="I111" s="45"/>
      <c r="J111" s="46"/>
      <c r="K111" s="32"/>
    </row>
    <row r="112" spans="1:11" ht="17.25">
      <c r="A112" s="145"/>
      <c r="B112" s="145"/>
      <c r="C112" s="145"/>
      <c r="D112" s="145"/>
      <c r="E112" s="145"/>
      <c r="F112" s="145"/>
      <c r="G112" s="145"/>
      <c r="H112" s="45"/>
      <c r="I112" s="45"/>
      <c r="J112" s="46"/>
      <c r="K112" s="32"/>
    </row>
    <row r="113" spans="1:11" ht="17.25">
      <c r="A113" s="68"/>
      <c r="B113" s="145"/>
      <c r="C113" s="145"/>
      <c r="D113" s="145"/>
      <c r="E113" s="145"/>
      <c r="F113" s="145"/>
      <c r="G113" s="145"/>
      <c r="H113" s="45"/>
      <c r="I113" s="45"/>
      <c r="J113" s="46"/>
      <c r="K113" s="32"/>
    </row>
    <row r="114" spans="1:11">
      <c r="A114" s="146"/>
      <c r="B114" s="146"/>
      <c r="C114" s="146"/>
      <c r="D114" s="146"/>
      <c r="E114" s="146"/>
      <c r="F114" s="146"/>
      <c r="G114" s="146"/>
      <c r="H114" s="32"/>
      <c r="I114" s="32"/>
      <c r="J114" s="32"/>
      <c r="K114" s="32"/>
    </row>
    <row r="115" spans="1:11" ht="17.25">
      <c r="A115" s="147"/>
      <c r="B115" s="147"/>
      <c r="C115" s="147"/>
      <c r="D115" s="147"/>
      <c r="E115" s="147"/>
      <c r="F115" s="147"/>
      <c r="G115" s="147"/>
      <c r="H115" s="32"/>
      <c r="I115" s="32"/>
      <c r="J115" s="32"/>
      <c r="K115" s="32"/>
    </row>
    <row r="116" spans="1:11" ht="17.25">
      <c r="A116" s="68"/>
      <c r="B116" s="72"/>
      <c r="C116" s="70"/>
      <c r="D116" s="70"/>
      <c r="E116" s="20"/>
      <c r="F116" s="73"/>
      <c r="G116" s="74"/>
      <c r="H116" s="32"/>
      <c r="I116" s="32"/>
      <c r="J116" s="32"/>
      <c r="K116" s="32"/>
    </row>
    <row r="117" spans="1:11" ht="17.25">
      <c r="A117" s="68"/>
      <c r="B117" s="72"/>
      <c r="C117" s="70"/>
      <c r="D117" s="70"/>
      <c r="E117" s="20"/>
      <c r="F117" s="73"/>
      <c r="G117" s="74"/>
    </row>
    <row r="121" spans="1:11">
      <c r="B121" s="76"/>
    </row>
    <row r="122" spans="1:11">
      <c r="B122" s="77"/>
    </row>
  </sheetData>
  <mergeCells count="2">
    <mergeCell ref="B88:F88"/>
    <mergeCell ref="A5:G5"/>
  </mergeCells>
  <printOptions horizontalCentered="1"/>
  <pageMargins left="0.74803149606299213" right="0.74803149606299213" top="1.4566929133858268" bottom="0.35433070866141736" header="0.15748031496062992" footer="0.19685039370078741"/>
  <pageSetup scale="52" fitToHeight="0" orientation="portrait" r:id="rId1"/>
  <headerFooter>
    <oddHeader>&amp;C&amp;"Century Gothic,Negrita Cursiva"&amp;14&amp;G
Comisión Presidencial de Apoyo al Desarrollo Provincial
Departamento de Ingeniería
Unidad de Presupuesto&amp;RActualizado &amp;D</oddHeader>
    <oddFooter>&amp;C&amp;"Century Gothic,Normal"Página &amp;P de &amp;N</oddFooter>
  </headerFooter>
  <rowBreaks count="1" manualBreakCount="1">
    <brk id="61" max="6" man="1"/>
  </rowBreaks>
  <colBreaks count="1" manualBreakCount="1">
    <brk id="7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130"/>
  <sheetViews>
    <sheetView view="pageBreakPreview" topLeftCell="A49" zoomScale="60" zoomScaleNormal="100" zoomScalePageLayoutView="85" workbookViewId="0">
      <selection activeCell="E70" sqref="E70"/>
    </sheetView>
  </sheetViews>
  <sheetFormatPr baseColWidth="10" defaultColWidth="11.42578125" defaultRowHeight="16.5"/>
  <cols>
    <col min="1" max="1" width="10.85546875" style="75" customWidth="1"/>
    <col min="2" max="2" width="61" style="7" customWidth="1"/>
    <col min="3" max="3" width="15.28515625" style="75" customWidth="1"/>
    <col min="4" max="4" width="14" style="7" customWidth="1"/>
    <col min="5" max="5" width="22.42578125" style="42" customWidth="1"/>
    <col min="6" max="6" width="22.140625" style="44" customWidth="1"/>
    <col min="7" max="7" width="27.5703125" style="42" customWidth="1"/>
    <col min="8" max="8" width="18.7109375" style="7" bestFit="1" customWidth="1"/>
    <col min="9" max="9" width="14.42578125" style="7" bestFit="1" customWidth="1"/>
    <col min="10" max="10" width="13.28515625" style="7" bestFit="1" customWidth="1"/>
    <col min="11" max="16384" width="11.42578125" style="7"/>
  </cols>
  <sheetData>
    <row r="1" spans="1:10" ht="18">
      <c r="A1" s="125" t="s">
        <v>84</v>
      </c>
      <c r="B1" s="126"/>
      <c r="C1" s="126"/>
      <c r="D1" s="126"/>
      <c r="E1" s="126"/>
      <c r="F1" s="126"/>
      <c r="G1" s="127"/>
    </row>
    <row r="2" spans="1:10" ht="16.5" customHeight="1">
      <c r="A2" s="128" t="s">
        <v>85</v>
      </c>
      <c r="B2" s="129"/>
      <c r="C2" s="129"/>
      <c r="D2" s="129"/>
      <c r="E2" s="129"/>
      <c r="F2" s="129"/>
      <c r="G2" s="130"/>
    </row>
    <row r="3" spans="1:10" ht="18">
      <c r="A3" s="131" t="s">
        <v>86</v>
      </c>
      <c r="B3" s="132"/>
      <c r="C3" s="132"/>
      <c r="D3" s="132"/>
      <c r="E3" s="132"/>
      <c r="F3" s="132"/>
      <c r="G3" s="133"/>
    </row>
    <row r="4" spans="1:10">
      <c r="A4" s="27"/>
      <c r="B4" s="27"/>
      <c r="C4" s="28"/>
      <c r="D4" s="27"/>
      <c r="E4" s="29"/>
      <c r="F4" s="30"/>
      <c r="G4" s="29"/>
    </row>
    <row r="5" spans="1:10" s="31" customFormat="1" ht="19.5" customHeight="1">
      <c r="A5" s="134" t="s">
        <v>32</v>
      </c>
      <c r="B5" s="135"/>
      <c r="C5" s="135"/>
      <c r="D5" s="135"/>
      <c r="E5" s="135"/>
      <c r="F5" s="135"/>
      <c r="G5" s="136"/>
    </row>
    <row r="6" spans="1:10" s="31" customFormat="1" ht="13.5" customHeight="1">
      <c r="A6" s="27"/>
      <c r="B6" s="27"/>
      <c r="C6" s="27"/>
      <c r="D6" s="27"/>
      <c r="E6" s="29"/>
      <c r="F6" s="30"/>
      <c r="G6" s="29"/>
    </row>
    <row r="7" spans="1:10" s="82" customFormat="1">
      <c r="A7" s="78" t="s">
        <v>4</v>
      </c>
      <c r="B7" s="79" t="s">
        <v>5</v>
      </c>
      <c r="C7" s="78" t="s">
        <v>6</v>
      </c>
      <c r="D7" s="79" t="s">
        <v>7</v>
      </c>
      <c r="E7" s="80" t="s">
        <v>8</v>
      </c>
      <c r="F7" s="81" t="s">
        <v>9</v>
      </c>
      <c r="G7" s="80" t="s">
        <v>10</v>
      </c>
    </row>
    <row r="8" spans="1:10">
      <c r="A8" s="32"/>
      <c r="B8" s="33"/>
      <c r="C8" s="34"/>
      <c r="D8" s="33"/>
      <c r="E8" s="35"/>
      <c r="F8" s="36"/>
      <c r="G8" s="37"/>
    </row>
    <row r="9" spans="1:10" s="82" customFormat="1" ht="17.25" customHeight="1">
      <c r="A9" s="83">
        <v>1</v>
      </c>
      <c r="B9" s="121" t="s">
        <v>21</v>
      </c>
      <c r="C9" s="122"/>
      <c r="D9" s="122"/>
      <c r="E9" s="122"/>
      <c r="F9" s="123"/>
      <c r="G9" s="84"/>
    </row>
    <row r="10" spans="1:10" ht="17.25">
      <c r="A10" s="8">
        <f>A9+0.01</f>
        <v>1.01</v>
      </c>
      <c r="B10" s="6" t="s">
        <v>113</v>
      </c>
      <c r="C10" s="1">
        <v>0.57699999999999996</v>
      </c>
      <c r="D10" s="2" t="s">
        <v>72</v>
      </c>
      <c r="E10" s="15">
        <v>111965.20136399999</v>
      </c>
      <c r="F10" s="14">
        <f>C10*E10</f>
        <v>64603.921187027991</v>
      </c>
      <c r="G10" s="37"/>
      <c r="H10" s="7">
        <v>111965.20136399999</v>
      </c>
      <c r="I10" s="7">
        <f t="shared" ref="I10:I15" si="0">+H10-E10</f>
        <v>0</v>
      </c>
      <c r="J10" s="7">
        <f t="shared" ref="J10:J14" si="1">+I10*C10</f>
        <v>0</v>
      </c>
    </row>
    <row r="11" spans="1:10" ht="17.25">
      <c r="A11" s="8">
        <f t="shared" ref="A11:A12" si="2">A10+0.01</f>
        <v>1.02</v>
      </c>
      <c r="B11" s="6" t="s">
        <v>114</v>
      </c>
      <c r="C11" s="1">
        <v>0.57699999999999996</v>
      </c>
      <c r="D11" s="2" t="s">
        <v>72</v>
      </c>
      <c r="E11" s="15">
        <v>24294.092000000001</v>
      </c>
      <c r="F11" s="14">
        <f t="shared" ref="F11:F12" si="3">C11*E11</f>
        <v>14017.691084</v>
      </c>
      <c r="G11" s="37"/>
      <c r="H11" s="7">
        <v>24294.092000000001</v>
      </c>
      <c r="I11" s="7">
        <f t="shared" si="0"/>
        <v>0</v>
      </c>
      <c r="J11" s="7">
        <f t="shared" si="1"/>
        <v>0</v>
      </c>
    </row>
    <row r="12" spans="1:10" ht="17.25">
      <c r="A12" s="8">
        <f t="shared" si="2"/>
        <v>1.03</v>
      </c>
      <c r="B12" s="6" t="s">
        <v>115</v>
      </c>
      <c r="C12" s="1">
        <v>0.57699999999999996</v>
      </c>
      <c r="D12" s="2" t="s">
        <v>72</v>
      </c>
      <c r="E12" s="15">
        <v>51953.855232000002</v>
      </c>
      <c r="F12" s="14">
        <f t="shared" si="3"/>
        <v>29977.374468864</v>
      </c>
      <c r="G12" s="37"/>
      <c r="H12" s="7">
        <v>51953.855232000002</v>
      </c>
      <c r="I12" s="7">
        <f t="shared" si="0"/>
        <v>0</v>
      </c>
      <c r="J12" s="7">
        <f t="shared" si="1"/>
        <v>0</v>
      </c>
    </row>
    <row r="13" spans="1:10" ht="17.25" customHeight="1">
      <c r="A13" s="9"/>
      <c r="B13" s="38"/>
      <c r="C13" s="11"/>
      <c r="D13" s="12"/>
      <c r="E13" s="16"/>
      <c r="F13" s="39" t="s">
        <v>33</v>
      </c>
      <c r="G13" s="40">
        <f>SUM(F10:F12)</f>
        <v>108598.98673989199</v>
      </c>
      <c r="I13" s="7">
        <f t="shared" si="0"/>
        <v>0</v>
      </c>
      <c r="J13" s="7">
        <f t="shared" si="1"/>
        <v>0</v>
      </c>
    </row>
    <row r="14" spans="1:10">
      <c r="A14" s="32"/>
      <c r="B14" s="33"/>
      <c r="C14" s="34"/>
      <c r="D14" s="33"/>
      <c r="E14" s="35"/>
      <c r="F14" s="36"/>
      <c r="G14" s="37"/>
      <c r="I14" s="7">
        <f t="shared" si="0"/>
        <v>0</v>
      </c>
      <c r="J14" s="7">
        <f t="shared" si="1"/>
        <v>0</v>
      </c>
    </row>
    <row r="15" spans="1:10" s="82" customFormat="1" ht="17.25" customHeight="1">
      <c r="A15" s="83">
        <f>1+A9</f>
        <v>2</v>
      </c>
      <c r="B15" s="121" t="s">
        <v>26</v>
      </c>
      <c r="C15" s="122"/>
      <c r="D15" s="122"/>
      <c r="E15" s="122"/>
      <c r="F15" s="123"/>
      <c r="G15" s="84"/>
      <c r="I15" s="7">
        <f t="shared" si="0"/>
        <v>0</v>
      </c>
      <c r="J15" s="7">
        <f t="shared" ref="J15:J73" si="4">+I15*C15</f>
        <v>0</v>
      </c>
    </row>
    <row r="16" spans="1:10" ht="17.25">
      <c r="A16" s="24">
        <f>A15+0.01</f>
        <v>2.0099999999999998</v>
      </c>
      <c r="B16" s="25" t="s">
        <v>35</v>
      </c>
      <c r="C16" s="21">
        <v>1070.6099999999999</v>
      </c>
      <c r="D16" s="22" t="s">
        <v>1</v>
      </c>
      <c r="E16" s="23" t="e">
        <f>+#REF!</f>
        <v>#REF!</v>
      </c>
      <c r="F16" s="26" t="e">
        <f>C16*E16</f>
        <v>#REF!</v>
      </c>
      <c r="G16" s="37"/>
      <c r="H16" s="7">
        <v>13.402133978709852</v>
      </c>
      <c r="I16" s="7" t="e">
        <f>+H16-E16</f>
        <v>#REF!</v>
      </c>
      <c r="J16" s="7" t="e">
        <f t="shared" si="4"/>
        <v>#REF!</v>
      </c>
    </row>
    <row r="17" spans="1:10" ht="17.25">
      <c r="A17" s="24">
        <f t="shared" ref="A17:A32" si="5">A16+0.01</f>
        <v>2.0199999999999996</v>
      </c>
      <c r="B17" s="25" t="s">
        <v>36</v>
      </c>
      <c r="C17" s="21">
        <f>337.8+300+46+68+56</f>
        <v>807.8</v>
      </c>
      <c r="D17" s="22" t="s">
        <v>1</v>
      </c>
      <c r="E17" s="23" t="e">
        <f>+#REF!</f>
        <v>#REF!</v>
      </c>
      <c r="F17" s="26" t="e">
        <f t="shared" ref="F17:F32" si="6">C17*E17</f>
        <v>#REF!</v>
      </c>
      <c r="G17" s="37"/>
      <c r="H17" s="7">
        <v>156.42558749999998</v>
      </c>
      <c r="I17" s="7" t="e">
        <f t="shared" ref="I17:I78" si="7">+H17-E17</f>
        <v>#REF!</v>
      </c>
      <c r="J17" s="7" t="e">
        <f t="shared" si="4"/>
        <v>#REF!</v>
      </c>
    </row>
    <row r="18" spans="1:10" ht="17.25">
      <c r="A18" s="24">
        <f t="shared" si="5"/>
        <v>2.0299999999999994</v>
      </c>
      <c r="B18" s="25" t="s">
        <v>37</v>
      </c>
      <c r="C18" s="21">
        <f>426.6+420+114.4+88.4+78.4+491.86</f>
        <v>1619.6600000000003</v>
      </c>
      <c r="D18" s="22" t="s">
        <v>2</v>
      </c>
      <c r="E18" s="23" t="e">
        <f>+#REF!</f>
        <v>#REF!</v>
      </c>
      <c r="F18" s="26" t="e">
        <f t="shared" si="6"/>
        <v>#REF!</v>
      </c>
      <c r="G18" s="37"/>
      <c r="H18" s="7">
        <v>156.42558749999998</v>
      </c>
      <c r="I18" s="7" t="e">
        <f t="shared" si="7"/>
        <v>#REF!</v>
      </c>
      <c r="J18" s="7" t="e">
        <f t="shared" si="4"/>
        <v>#REF!</v>
      </c>
    </row>
    <row r="19" spans="1:10" ht="17.25">
      <c r="A19" s="24">
        <f t="shared" si="5"/>
        <v>2.0399999999999991</v>
      </c>
      <c r="B19" s="25" t="s">
        <v>57</v>
      </c>
      <c r="C19" s="21">
        <f>18*2</f>
        <v>36</v>
      </c>
      <c r="D19" s="22" t="s">
        <v>1</v>
      </c>
      <c r="E19" s="23" t="e">
        <f>+#REF!</f>
        <v>#REF!</v>
      </c>
      <c r="F19" s="26" t="e">
        <f t="shared" si="6"/>
        <v>#REF!</v>
      </c>
      <c r="G19" s="37"/>
      <c r="H19" s="7">
        <v>92.226662499999989</v>
      </c>
      <c r="I19" s="7" t="e">
        <f t="shared" si="7"/>
        <v>#REF!</v>
      </c>
      <c r="J19" s="7" t="e">
        <f t="shared" si="4"/>
        <v>#REF!</v>
      </c>
    </row>
    <row r="20" spans="1:10" ht="18" customHeight="1">
      <c r="A20" s="24">
        <f t="shared" si="5"/>
        <v>2.0499999999999989</v>
      </c>
      <c r="B20" s="25" t="s">
        <v>38</v>
      </c>
      <c r="C20" s="21">
        <v>85</v>
      </c>
      <c r="D20" s="22" t="s">
        <v>2</v>
      </c>
      <c r="E20" s="23" t="e">
        <f>+#REF!</f>
        <v>#REF!</v>
      </c>
      <c r="F20" s="26" t="e">
        <f t="shared" si="6"/>
        <v>#REF!</v>
      </c>
      <c r="G20" s="37"/>
      <c r="H20" s="7">
        <v>71.409778125000003</v>
      </c>
      <c r="I20" s="7" t="e">
        <f t="shared" si="7"/>
        <v>#REF!</v>
      </c>
      <c r="J20" s="7" t="e">
        <f t="shared" si="4"/>
        <v>#REF!</v>
      </c>
    </row>
    <row r="21" spans="1:10" ht="17.25">
      <c r="A21" s="24">
        <f t="shared" si="5"/>
        <v>2.0599999999999987</v>
      </c>
      <c r="B21" s="25" t="s">
        <v>106</v>
      </c>
      <c r="C21" s="21">
        <f>+C28/1.25/50</f>
        <v>572.13519999999994</v>
      </c>
      <c r="D21" s="22" t="s">
        <v>45</v>
      </c>
      <c r="E21" s="23">
        <v>115.58</v>
      </c>
      <c r="F21" s="26">
        <f>C21*E21</f>
        <v>66127.386415999994</v>
      </c>
      <c r="G21" s="37"/>
      <c r="H21" s="7">
        <v>105.49180954385965</v>
      </c>
      <c r="I21" s="7">
        <f t="shared" si="7"/>
        <v>-10.088190456140353</v>
      </c>
      <c r="J21" s="7">
        <f t="shared" si="4"/>
        <v>-5771.8088642619514</v>
      </c>
    </row>
    <row r="22" spans="1:10" ht="17.25">
      <c r="A22" s="24">
        <f t="shared" si="5"/>
        <v>2.0699999999999985</v>
      </c>
      <c r="B22" s="25" t="s">
        <v>40</v>
      </c>
      <c r="C22" s="21">
        <f>+C46*0.4</f>
        <v>2334.5439999999999</v>
      </c>
      <c r="D22" s="22" t="s">
        <v>45</v>
      </c>
      <c r="E22" s="23" t="e">
        <f>+#REF!</f>
        <v>#REF!</v>
      </c>
      <c r="F22" s="26" t="e">
        <f t="shared" si="6"/>
        <v>#REF!</v>
      </c>
      <c r="G22" s="37"/>
      <c r="H22" s="7">
        <v>107.53140266666666</v>
      </c>
      <c r="I22" s="7" t="e">
        <f t="shared" si="7"/>
        <v>#REF!</v>
      </c>
      <c r="J22" s="7" t="e">
        <f t="shared" si="4"/>
        <v>#REF!</v>
      </c>
    </row>
    <row r="23" spans="1:10" ht="34.5">
      <c r="A23" s="24">
        <f t="shared" si="5"/>
        <v>2.0799999999999983</v>
      </c>
      <c r="B23" s="25" t="s">
        <v>41</v>
      </c>
      <c r="C23" s="21">
        <f>+(C24+C25)*1.3</f>
        <v>908.61160000000007</v>
      </c>
      <c r="D23" s="22" t="s">
        <v>45</v>
      </c>
      <c r="E23" s="23">
        <v>203.99</v>
      </c>
      <c r="F23" s="26">
        <f t="shared" si="6"/>
        <v>185347.68028400003</v>
      </c>
      <c r="G23" s="37"/>
      <c r="H23" s="7">
        <v>243.8</v>
      </c>
      <c r="I23" s="7">
        <f t="shared" si="7"/>
        <v>39.81</v>
      </c>
      <c r="J23" s="7">
        <f t="shared" si="4"/>
        <v>36171.827796000005</v>
      </c>
    </row>
    <row r="24" spans="1:10" ht="17.25">
      <c r="A24" s="24">
        <f t="shared" si="5"/>
        <v>2.0899999999999981</v>
      </c>
      <c r="B24" s="25" t="s">
        <v>93</v>
      </c>
      <c r="C24" s="21">
        <f>+C70*0.2</f>
        <v>323.93200000000007</v>
      </c>
      <c r="D24" s="22" t="s">
        <v>46</v>
      </c>
      <c r="E24" s="23">
        <v>627.02</v>
      </c>
      <c r="F24" s="26">
        <f t="shared" si="6"/>
        <v>203111.84264000005</v>
      </c>
      <c r="G24" s="37"/>
      <c r="H24" s="7">
        <v>627.02</v>
      </c>
      <c r="I24" s="7">
        <f t="shared" si="7"/>
        <v>0</v>
      </c>
      <c r="J24" s="7">
        <f t="shared" si="4"/>
        <v>0</v>
      </c>
    </row>
    <row r="25" spans="1:10" ht="17.25">
      <c r="A25" s="24">
        <f t="shared" si="5"/>
        <v>2.0999999999999979</v>
      </c>
      <c r="B25" s="25" t="s">
        <v>42</v>
      </c>
      <c r="C25" s="21">
        <f>7.5*200*0.25</f>
        <v>375</v>
      </c>
      <c r="D25" s="22" t="s">
        <v>46</v>
      </c>
      <c r="E25" s="23" t="e">
        <f>+#REF!</f>
        <v>#REF!</v>
      </c>
      <c r="F25" s="26" t="e">
        <f t="shared" si="6"/>
        <v>#REF!</v>
      </c>
      <c r="G25" s="37"/>
      <c r="H25" s="7">
        <v>71.516757894736841</v>
      </c>
      <c r="I25" s="7" t="e">
        <f t="shared" si="7"/>
        <v>#REF!</v>
      </c>
      <c r="J25" s="7" t="e">
        <f t="shared" si="4"/>
        <v>#REF!</v>
      </c>
    </row>
    <row r="26" spans="1:10" ht="17.25">
      <c r="A26" s="24">
        <f t="shared" si="5"/>
        <v>2.1099999999999977</v>
      </c>
      <c r="B26" s="25" t="s">
        <v>43</v>
      </c>
      <c r="C26" s="21">
        <f>+C40</f>
        <v>1167.2719999999999</v>
      </c>
      <c r="D26" s="22" t="s">
        <v>1</v>
      </c>
      <c r="E26" s="23">
        <v>13.2</v>
      </c>
      <c r="F26" s="26">
        <f t="shared" si="6"/>
        <v>15407.990399999999</v>
      </c>
      <c r="G26" s="37"/>
      <c r="H26" s="7">
        <v>12.921928888888889</v>
      </c>
      <c r="I26" s="7">
        <f t="shared" si="7"/>
        <v>-0.27807111111111027</v>
      </c>
      <c r="J26" s="7">
        <f t="shared" si="4"/>
        <v>-324.58462200888789</v>
      </c>
    </row>
    <row r="27" spans="1:10" ht="34.5">
      <c r="A27" s="24">
        <f t="shared" si="5"/>
        <v>2.1199999999999974</v>
      </c>
      <c r="B27" s="25" t="s">
        <v>91</v>
      </c>
      <c r="C27" s="21">
        <f>SUM(C16:C19)*1.15*10</f>
        <v>40641.805</v>
      </c>
      <c r="D27" s="22" t="s">
        <v>92</v>
      </c>
      <c r="E27" s="23">
        <v>1.8</v>
      </c>
      <c r="F27" s="26">
        <f t="shared" si="6"/>
        <v>73155.248999999996</v>
      </c>
      <c r="G27" s="37"/>
      <c r="H27" s="7">
        <v>1.829</v>
      </c>
      <c r="I27" s="7">
        <f t="shared" si="7"/>
        <v>2.8999999999999915E-2</v>
      </c>
      <c r="J27" s="7">
        <f t="shared" si="4"/>
        <v>1178.6123449999966</v>
      </c>
    </row>
    <row r="28" spans="1:10" ht="34.5">
      <c r="A28" s="24">
        <f t="shared" si="5"/>
        <v>2.1299999999999972</v>
      </c>
      <c r="B28" s="25" t="s">
        <v>101</v>
      </c>
      <c r="C28" s="21">
        <v>35758.449999999997</v>
      </c>
      <c r="D28" s="22" t="s">
        <v>92</v>
      </c>
      <c r="E28" s="23">
        <v>1.8</v>
      </c>
      <c r="F28" s="26">
        <f t="shared" si="6"/>
        <v>64365.21</v>
      </c>
      <c r="G28" s="37"/>
      <c r="H28" s="7">
        <v>1.829</v>
      </c>
      <c r="I28" s="7">
        <f t="shared" si="7"/>
        <v>2.8999999999999915E-2</v>
      </c>
      <c r="J28" s="7">
        <f t="shared" si="4"/>
        <v>1036.9950499999968</v>
      </c>
    </row>
    <row r="29" spans="1:10" ht="33.75" customHeight="1">
      <c r="A29" s="24">
        <f t="shared" si="5"/>
        <v>2.139999999999997</v>
      </c>
      <c r="B29" s="25" t="s">
        <v>181</v>
      </c>
      <c r="C29" s="21">
        <f>+C23*1.3*10</f>
        <v>11811.950800000002</v>
      </c>
      <c r="D29" s="22" t="s">
        <v>87</v>
      </c>
      <c r="E29" s="23">
        <v>18.29</v>
      </c>
      <c r="F29" s="26">
        <f t="shared" si="6"/>
        <v>216040.58013200003</v>
      </c>
      <c r="G29" s="37"/>
      <c r="H29" s="7">
        <v>16.244999999999997</v>
      </c>
      <c r="I29" s="7">
        <f t="shared" si="7"/>
        <v>-2.0450000000000017</v>
      </c>
      <c r="J29" s="7">
        <f t="shared" si="4"/>
        <v>-24155.439386000024</v>
      </c>
    </row>
    <row r="30" spans="1:10" ht="17.25">
      <c r="A30" s="24">
        <f t="shared" si="5"/>
        <v>2.1499999999999968</v>
      </c>
      <c r="B30" s="25" t="s">
        <v>183</v>
      </c>
      <c r="C30" s="21">
        <f>+C41*1.3*10</f>
        <v>15174.536</v>
      </c>
      <c r="D30" s="22" t="s">
        <v>87</v>
      </c>
      <c r="E30" s="23">
        <f>+E29</f>
        <v>18.29</v>
      </c>
      <c r="F30" s="26">
        <f t="shared" si="6"/>
        <v>277542.26344000001</v>
      </c>
      <c r="G30" s="37"/>
      <c r="H30" s="7">
        <v>16.244999999999997</v>
      </c>
      <c r="I30" s="7">
        <f t="shared" si="7"/>
        <v>-2.0450000000000017</v>
      </c>
      <c r="J30" s="7">
        <f t="shared" si="4"/>
        <v>-31031.926120000026</v>
      </c>
    </row>
    <row r="31" spans="1:10" ht="17.25">
      <c r="A31" s="24">
        <f t="shared" si="5"/>
        <v>2.1599999999999966</v>
      </c>
      <c r="B31" s="25" t="s">
        <v>182</v>
      </c>
      <c r="C31" s="21">
        <f>+C40*1.3*10</f>
        <v>15174.536</v>
      </c>
      <c r="D31" s="22" t="s">
        <v>87</v>
      </c>
      <c r="E31" s="23">
        <f>+E30</f>
        <v>18.29</v>
      </c>
      <c r="F31" s="26">
        <f t="shared" si="6"/>
        <v>277542.26344000001</v>
      </c>
      <c r="G31" s="37"/>
      <c r="H31" s="7">
        <v>16.244999999999997</v>
      </c>
      <c r="I31" s="7">
        <f t="shared" si="7"/>
        <v>-2.0450000000000017</v>
      </c>
      <c r="J31" s="7">
        <f t="shared" si="4"/>
        <v>-31031.926120000026</v>
      </c>
    </row>
    <row r="32" spans="1:10" ht="17.25">
      <c r="A32" s="24">
        <f t="shared" si="5"/>
        <v>2.1699999999999964</v>
      </c>
      <c r="B32" s="25" t="s">
        <v>44</v>
      </c>
      <c r="C32" s="21">
        <f>+C42*1.3*10</f>
        <v>0</v>
      </c>
      <c r="D32" s="22" t="s">
        <v>87</v>
      </c>
      <c r="E32" s="23">
        <f>+E31</f>
        <v>18.29</v>
      </c>
      <c r="F32" s="26">
        <f t="shared" si="6"/>
        <v>0</v>
      </c>
      <c r="G32" s="37"/>
      <c r="H32" s="7">
        <v>16.244999999999997</v>
      </c>
      <c r="I32" s="7">
        <f t="shared" si="7"/>
        <v>-2.0450000000000017</v>
      </c>
      <c r="J32" s="7">
        <f t="shared" si="4"/>
        <v>0</v>
      </c>
    </row>
    <row r="33" spans="1:10" ht="17.25">
      <c r="A33" s="9"/>
      <c r="B33" s="13"/>
      <c r="C33" s="4"/>
      <c r="D33" s="5"/>
      <c r="E33" s="17"/>
      <c r="F33" s="39" t="s">
        <v>33</v>
      </c>
      <c r="G33" s="40" t="e">
        <f>+SUM(F16:F32)</f>
        <v>#REF!</v>
      </c>
      <c r="I33" s="7">
        <f t="shared" si="7"/>
        <v>0</v>
      </c>
      <c r="J33" s="7">
        <f t="shared" si="4"/>
        <v>0</v>
      </c>
    </row>
    <row r="34" spans="1:10">
      <c r="A34" s="32"/>
      <c r="B34" s="33"/>
      <c r="C34" s="34"/>
      <c r="D34" s="33"/>
      <c r="E34" s="35"/>
      <c r="F34" s="36"/>
      <c r="G34" s="37"/>
      <c r="H34" s="32"/>
      <c r="I34" s="7">
        <f t="shared" si="7"/>
        <v>0</v>
      </c>
      <c r="J34" s="7">
        <f t="shared" si="4"/>
        <v>0</v>
      </c>
    </row>
    <row r="35" spans="1:10" s="82" customFormat="1" ht="17.25" customHeight="1">
      <c r="A35" s="83">
        <v>3</v>
      </c>
      <c r="B35" s="121" t="s">
        <v>102</v>
      </c>
      <c r="C35" s="122"/>
      <c r="D35" s="122"/>
      <c r="E35" s="122"/>
      <c r="F35" s="123"/>
      <c r="G35" s="84"/>
      <c r="I35" s="7">
        <f t="shared" si="7"/>
        <v>0</v>
      </c>
      <c r="J35" s="7">
        <f t="shared" si="4"/>
        <v>0</v>
      </c>
    </row>
    <row r="36" spans="1:10" ht="17.25">
      <c r="A36" s="24">
        <f>0.01+A35</f>
        <v>3.01</v>
      </c>
      <c r="B36" s="25" t="s">
        <v>103</v>
      </c>
      <c r="C36" s="21">
        <v>71.72</v>
      </c>
      <c r="D36" s="22" t="s">
        <v>1</v>
      </c>
      <c r="E36" s="23" t="e">
        <f>+(#REF!+#REF!)/2</f>
        <v>#REF!</v>
      </c>
      <c r="F36" s="26" t="e">
        <f>+C36*E36</f>
        <v>#REF!</v>
      </c>
      <c r="G36" s="37"/>
      <c r="H36" s="32">
        <v>1044.8380847697417</v>
      </c>
      <c r="I36" s="7" t="e">
        <f t="shared" si="7"/>
        <v>#REF!</v>
      </c>
      <c r="J36" s="7" t="e">
        <f t="shared" si="4"/>
        <v>#REF!</v>
      </c>
    </row>
    <row r="37" spans="1:10" ht="17.25">
      <c r="A37" s="110"/>
      <c r="B37" s="111"/>
      <c r="C37" s="112"/>
      <c r="D37" s="113"/>
      <c r="E37" s="114"/>
      <c r="F37" s="39" t="s">
        <v>33</v>
      </c>
      <c r="G37" s="40" t="e">
        <f>+SUM(F34:F36)</f>
        <v>#REF!</v>
      </c>
      <c r="H37" s="32"/>
      <c r="I37" s="7">
        <f t="shared" si="7"/>
        <v>0</v>
      </c>
      <c r="J37" s="7">
        <f t="shared" si="4"/>
        <v>0</v>
      </c>
    </row>
    <row r="38" spans="1:10" ht="17.25">
      <c r="A38" s="105"/>
      <c r="B38" s="106"/>
      <c r="C38" s="107"/>
      <c r="D38" s="108"/>
      <c r="E38" s="109"/>
      <c r="F38" s="104"/>
      <c r="G38" s="37"/>
      <c r="H38" s="32"/>
      <c r="I38" s="7">
        <f t="shared" si="7"/>
        <v>0</v>
      </c>
      <c r="J38" s="7">
        <f t="shared" si="4"/>
        <v>0</v>
      </c>
    </row>
    <row r="39" spans="1:10" s="82" customFormat="1" ht="17.25" customHeight="1">
      <c r="A39" s="83">
        <v>4</v>
      </c>
      <c r="B39" s="121" t="s">
        <v>48</v>
      </c>
      <c r="C39" s="122"/>
      <c r="D39" s="122"/>
      <c r="E39" s="122"/>
      <c r="F39" s="123"/>
      <c r="G39" s="84"/>
      <c r="I39" s="7">
        <f t="shared" si="7"/>
        <v>0</v>
      </c>
      <c r="J39" s="7">
        <f t="shared" si="4"/>
        <v>0</v>
      </c>
    </row>
    <row r="40" spans="1:10" ht="17.25" customHeight="1">
      <c r="A40" s="24">
        <f>0.01+A39</f>
        <v>4.01</v>
      </c>
      <c r="B40" s="25" t="s">
        <v>49</v>
      </c>
      <c r="C40" s="21">
        <f>+C46*0.2</f>
        <v>1167.2719999999999</v>
      </c>
      <c r="D40" s="22" t="s">
        <v>46</v>
      </c>
      <c r="E40" s="23">
        <v>605.38</v>
      </c>
      <c r="F40" s="26">
        <f>+C40*E40</f>
        <v>706643.12335999997</v>
      </c>
      <c r="G40" s="37"/>
      <c r="H40" s="32">
        <v>694.38165286973685</v>
      </c>
      <c r="I40" s="7">
        <f t="shared" si="7"/>
        <v>89.001652869736859</v>
      </c>
      <c r="J40" s="7">
        <f t="shared" si="4"/>
        <v>103889.13734856348</v>
      </c>
    </row>
    <row r="41" spans="1:10" ht="17.25">
      <c r="A41" s="24">
        <f t="shared" ref="A41:A42" si="8">0.01+A40</f>
        <v>4.0199999999999996</v>
      </c>
      <c r="B41" s="25" t="s">
        <v>50</v>
      </c>
      <c r="C41" s="21">
        <f>+C46*0.2</f>
        <v>1167.2719999999999</v>
      </c>
      <c r="D41" s="22" t="s">
        <v>46</v>
      </c>
      <c r="E41" s="23">
        <v>1242.67</v>
      </c>
      <c r="F41" s="26">
        <f t="shared" ref="F41:F42" si="9">+C41*E41</f>
        <v>1450533.8962399999</v>
      </c>
      <c r="G41" s="37"/>
      <c r="H41" s="32">
        <v>821.94845789473686</v>
      </c>
      <c r="I41" s="7">
        <f t="shared" si="7"/>
        <v>-420.72154210526321</v>
      </c>
      <c r="J41" s="7">
        <f t="shared" si="4"/>
        <v>-491096.47589629475</v>
      </c>
    </row>
    <row r="42" spans="1:10" ht="17.25">
      <c r="A42" s="24">
        <f t="shared" si="8"/>
        <v>4.0299999999999994</v>
      </c>
      <c r="B42" s="25" t="s">
        <v>51</v>
      </c>
      <c r="C42" s="21"/>
      <c r="D42" s="22" t="s">
        <v>46</v>
      </c>
      <c r="E42" s="23" t="e">
        <f>+#REF!</f>
        <v>#REF!</v>
      </c>
      <c r="F42" s="26" t="e">
        <f t="shared" si="9"/>
        <v>#REF!</v>
      </c>
      <c r="G42" s="37"/>
      <c r="H42" s="32">
        <v>694.38165286973685</v>
      </c>
      <c r="I42" s="7" t="e">
        <f t="shared" si="7"/>
        <v>#REF!</v>
      </c>
      <c r="J42" s="7" t="e">
        <f t="shared" si="4"/>
        <v>#REF!</v>
      </c>
    </row>
    <row r="43" spans="1:10" ht="17.25">
      <c r="A43" s="9"/>
      <c r="B43" s="13"/>
      <c r="C43" s="9"/>
      <c r="D43" s="5"/>
      <c r="E43" s="19"/>
      <c r="F43" s="39" t="s">
        <v>33</v>
      </c>
      <c r="G43" s="40" t="e">
        <f>+SUM(F40:F42)</f>
        <v>#REF!</v>
      </c>
      <c r="I43" s="7">
        <f t="shared" si="7"/>
        <v>0</v>
      </c>
      <c r="J43" s="7">
        <f t="shared" si="4"/>
        <v>0</v>
      </c>
    </row>
    <row r="44" spans="1:10" ht="17.25">
      <c r="A44" s="32"/>
      <c r="B44" s="10"/>
      <c r="C44" s="9"/>
      <c r="D44" s="10"/>
      <c r="E44" s="19"/>
      <c r="F44" s="41"/>
      <c r="G44" s="37"/>
      <c r="I44" s="7">
        <f t="shared" si="7"/>
        <v>0</v>
      </c>
      <c r="J44" s="7">
        <f t="shared" si="4"/>
        <v>0</v>
      </c>
    </row>
    <row r="45" spans="1:10" s="82" customFormat="1" ht="17.25" customHeight="1">
      <c r="A45" s="83">
        <v>5</v>
      </c>
      <c r="B45" s="121" t="s">
        <v>52</v>
      </c>
      <c r="C45" s="122"/>
      <c r="D45" s="122"/>
      <c r="E45" s="122"/>
      <c r="F45" s="123"/>
      <c r="G45" s="84"/>
      <c r="I45" s="7">
        <f t="shared" si="7"/>
        <v>0</v>
      </c>
      <c r="J45" s="7">
        <f t="shared" si="4"/>
        <v>0</v>
      </c>
    </row>
    <row r="46" spans="1:10" ht="34.5">
      <c r="A46" s="24">
        <f>A45+0.01</f>
        <v>5.01</v>
      </c>
      <c r="B46" s="25" t="s">
        <v>53</v>
      </c>
      <c r="C46" s="21">
        <f>1070.61+4765.75</f>
        <v>5836.36</v>
      </c>
      <c r="D46" s="22" t="s">
        <v>1</v>
      </c>
      <c r="E46" s="23" t="e">
        <f>+#REF!</f>
        <v>#REF!</v>
      </c>
      <c r="F46" s="26" t="e">
        <f>C46*E46</f>
        <v>#REF!</v>
      </c>
      <c r="G46" s="37"/>
      <c r="H46" s="7">
        <v>662.31968749999987</v>
      </c>
      <c r="I46" s="7" t="e">
        <f t="shared" si="7"/>
        <v>#REF!</v>
      </c>
      <c r="J46" s="7" t="e">
        <f t="shared" si="4"/>
        <v>#REF!</v>
      </c>
    </row>
    <row r="47" spans="1:10" ht="17.25">
      <c r="A47" s="24">
        <f t="shared" ref="A47:A48" si="10">A46+0.01</f>
        <v>5.0199999999999996</v>
      </c>
      <c r="B47" s="25" t="s">
        <v>54</v>
      </c>
      <c r="C47" s="21">
        <f>+C46</f>
        <v>5836.36</v>
      </c>
      <c r="D47" s="22" t="s">
        <v>1</v>
      </c>
      <c r="E47" s="23" t="e">
        <f>+#REF!</f>
        <v>#REF!</v>
      </c>
      <c r="F47" s="26" t="e">
        <f t="shared" ref="F47:F48" si="11">C47*E47</f>
        <v>#REF!</v>
      </c>
      <c r="G47" s="37"/>
      <c r="H47" s="7">
        <v>111.23438512</v>
      </c>
      <c r="I47" s="7" t="e">
        <f t="shared" si="7"/>
        <v>#REF!</v>
      </c>
      <c r="J47" s="7" t="e">
        <f t="shared" si="4"/>
        <v>#REF!</v>
      </c>
    </row>
    <row r="48" spans="1:10" ht="17.25">
      <c r="A48" s="24">
        <f t="shared" si="10"/>
        <v>5.0299999999999994</v>
      </c>
      <c r="B48" s="25" t="s">
        <v>55</v>
      </c>
      <c r="C48" s="21">
        <f>+C47</f>
        <v>5836.36</v>
      </c>
      <c r="D48" s="22" t="s">
        <v>1</v>
      </c>
      <c r="E48" s="23" t="e">
        <f>+#REF!</f>
        <v>#REF!</v>
      </c>
      <c r="F48" s="26" t="e">
        <f t="shared" si="11"/>
        <v>#REF!</v>
      </c>
      <c r="G48" s="37"/>
      <c r="H48" s="7">
        <v>28.413776666666667</v>
      </c>
      <c r="I48" s="7" t="e">
        <f t="shared" si="7"/>
        <v>#REF!</v>
      </c>
      <c r="J48" s="7" t="e">
        <f t="shared" si="4"/>
        <v>#REF!</v>
      </c>
    </row>
    <row r="49" spans="1:10" ht="21.75" customHeight="1">
      <c r="A49" s="9"/>
      <c r="B49" s="13"/>
      <c r="C49" s="4"/>
      <c r="D49" s="5"/>
      <c r="E49" s="17"/>
      <c r="F49" s="39" t="s">
        <v>33</v>
      </c>
      <c r="G49" s="40" t="e">
        <f>SUM(F46:F48)</f>
        <v>#REF!</v>
      </c>
      <c r="I49" s="7">
        <f t="shared" si="7"/>
        <v>0</v>
      </c>
      <c r="J49" s="7">
        <f t="shared" si="4"/>
        <v>0</v>
      </c>
    </row>
    <row r="50" spans="1:10" ht="17.25">
      <c r="A50" s="32"/>
      <c r="B50" s="13"/>
      <c r="C50" s="4"/>
      <c r="D50" s="5"/>
      <c r="E50" s="17"/>
      <c r="F50" s="43"/>
      <c r="G50" s="37"/>
      <c r="I50" s="7">
        <f t="shared" si="7"/>
        <v>0</v>
      </c>
      <c r="J50" s="7">
        <f t="shared" si="4"/>
        <v>0</v>
      </c>
    </row>
    <row r="51" spans="1:10" s="82" customFormat="1" ht="17.25" customHeight="1">
      <c r="A51" s="83">
        <f>1+A45</f>
        <v>6</v>
      </c>
      <c r="B51" s="121" t="s">
        <v>94</v>
      </c>
      <c r="C51" s="122"/>
      <c r="D51" s="122"/>
      <c r="E51" s="122"/>
      <c r="F51" s="123"/>
      <c r="G51" s="84"/>
      <c r="I51" s="7">
        <f t="shared" si="7"/>
        <v>0</v>
      </c>
      <c r="J51" s="7">
        <f t="shared" si="4"/>
        <v>0</v>
      </c>
    </row>
    <row r="52" spans="1:10" ht="17.25">
      <c r="A52" s="8">
        <f>0.01+A51</f>
        <v>6.01</v>
      </c>
      <c r="B52" s="6" t="s">
        <v>56</v>
      </c>
      <c r="C52" s="1">
        <v>0.5</v>
      </c>
      <c r="D52" s="2" t="s">
        <v>0</v>
      </c>
      <c r="E52" s="15" t="e">
        <f>+#REF!</f>
        <v>#REF!</v>
      </c>
      <c r="F52" s="14" t="e">
        <f>+C52*E52</f>
        <v>#REF!</v>
      </c>
      <c r="G52" s="37"/>
      <c r="H52" s="7">
        <v>6891.3099999999995</v>
      </c>
      <c r="I52" s="7" t="e">
        <f t="shared" si="7"/>
        <v>#REF!</v>
      </c>
      <c r="J52" s="7" t="e">
        <f t="shared" si="4"/>
        <v>#REF!</v>
      </c>
    </row>
    <row r="53" spans="1:10" ht="17.25">
      <c r="A53" s="9"/>
      <c r="B53" s="13"/>
      <c r="C53" s="4"/>
      <c r="D53" s="5"/>
      <c r="E53" s="17"/>
      <c r="F53" s="39" t="s">
        <v>33</v>
      </c>
      <c r="G53" s="40" t="e">
        <f>SUM(F52:F52)</f>
        <v>#REF!</v>
      </c>
      <c r="I53" s="7">
        <f t="shared" si="7"/>
        <v>0</v>
      </c>
      <c r="J53" s="7">
        <f t="shared" si="4"/>
        <v>0</v>
      </c>
    </row>
    <row r="54" spans="1:10" ht="17.25">
      <c r="A54" s="32"/>
      <c r="B54" s="13"/>
      <c r="C54" s="4"/>
      <c r="D54" s="5"/>
      <c r="E54" s="17"/>
      <c r="F54" s="43"/>
      <c r="I54" s="7">
        <f t="shared" si="7"/>
        <v>0</v>
      </c>
      <c r="J54" s="7">
        <f t="shared" si="4"/>
        <v>0</v>
      </c>
    </row>
    <row r="55" spans="1:10" s="82" customFormat="1" ht="17.25" customHeight="1">
      <c r="A55" s="83">
        <f>1+A51</f>
        <v>7</v>
      </c>
      <c r="B55" s="121" t="s">
        <v>58</v>
      </c>
      <c r="C55" s="122"/>
      <c r="D55" s="122"/>
      <c r="E55" s="122"/>
      <c r="F55" s="123"/>
      <c r="G55" s="84"/>
      <c r="I55" s="7">
        <f t="shared" si="7"/>
        <v>0</v>
      </c>
      <c r="J55" s="7">
        <f t="shared" si="4"/>
        <v>0</v>
      </c>
    </row>
    <row r="56" spans="1:10" ht="17.25">
      <c r="A56" s="24">
        <f>A55+0.01</f>
        <v>7.01</v>
      </c>
      <c r="B56" s="25" t="s">
        <v>112</v>
      </c>
      <c r="C56" s="21">
        <v>47</v>
      </c>
      <c r="D56" s="22" t="s">
        <v>2</v>
      </c>
      <c r="E56" s="23" t="e">
        <f>+#REF!</f>
        <v>#REF!</v>
      </c>
      <c r="F56" s="26" t="e">
        <f>C56*E56</f>
        <v>#REF!</v>
      </c>
      <c r="G56" s="37"/>
      <c r="H56" s="7">
        <v>8072.6900000000005</v>
      </c>
      <c r="I56" s="7" t="e">
        <f t="shared" si="7"/>
        <v>#REF!</v>
      </c>
      <c r="J56" s="7" t="e">
        <f t="shared" si="4"/>
        <v>#REF!</v>
      </c>
    </row>
    <row r="57" spans="1:10" ht="17.25">
      <c r="A57" s="24">
        <f t="shared" ref="A57:A58" si="12">A56+0.01</f>
        <v>7.02</v>
      </c>
      <c r="B57" s="25" t="s">
        <v>59</v>
      </c>
      <c r="C57" s="21">
        <f>47*1.5*0.1</f>
        <v>7.0500000000000007</v>
      </c>
      <c r="D57" s="22" t="s">
        <v>46</v>
      </c>
      <c r="E57" s="23" t="e">
        <f>+#REF!</f>
        <v>#REF!</v>
      </c>
      <c r="F57" s="26" t="e">
        <f t="shared" ref="F57:F58" si="13">C57*E57</f>
        <v>#REF!</v>
      </c>
      <c r="G57" s="37"/>
      <c r="H57" s="7">
        <v>1417.52125</v>
      </c>
      <c r="I57" s="7" t="e">
        <f t="shared" si="7"/>
        <v>#REF!</v>
      </c>
      <c r="J57" s="7" t="e">
        <f t="shared" si="4"/>
        <v>#REF!</v>
      </c>
    </row>
    <row r="58" spans="1:10" ht="36" customHeight="1">
      <c r="A58" s="24">
        <f t="shared" si="12"/>
        <v>7.0299999999999994</v>
      </c>
      <c r="B58" s="25" t="s">
        <v>60</v>
      </c>
      <c r="C58" s="21">
        <f>47*1.5*0.6</f>
        <v>42.3</v>
      </c>
      <c r="D58" s="22" t="s">
        <v>46</v>
      </c>
      <c r="E58" s="23" t="e">
        <f>+#REF!</f>
        <v>#REF!</v>
      </c>
      <c r="F58" s="26" t="e">
        <f t="shared" si="13"/>
        <v>#REF!</v>
      </c>
      <c r="G58" s="37"/>
      <c r="H58" s="7">
        <v>517.36047458823532</v>
      </c>
      <c r="I58" s="7" t="e">
        <f t="shared" si="7"/>
        <v>#REF!</v>
      </c>
      <c r="J58" s="7" t="e">
        <f t="shared" si="4"/>
        <v>#REF!</v>
      </c>
    </row>
    <row r="59" spans="1:10" ht="17.25">
      <c r="A59" s="9"/>
      <c r="B59" s="13"/>
      <c r="C59" s="4"/>
      <c r="D59" s="5"/>
      <c r="E59" s="17"/>
      <c r="F59" s="39" t="s">
        <v>33</v>
      </c>
      <c r="G59" s="40" t="e">
        <f>SUM(F56:F58)</f>
        <v>#REF!</v>
      </c>
      <c r="I59" s="7">
        <f t="shared" si="7"/>
        <v>0</v>
      </c>
      <c r="J59" s="7">
        <f t="shared" si="4"/>
        <v>0</v>
      </c>
    </row>
    <row r="60" spans="1:10" ht="17.25">
      <c r="A60" s="32"/>
      <c r="B60" s="13"/>
      <c r="C60" s="4"/>
      <c r="D60" s="5"/>
      <c r="E60" s="17"/>
      <c r="F60" s="43"/>
      <c r="G60" s="37"/>
      <c r="I60" s="7">
        <f t="shared" si="7"/>
        <v>0</v>
      </c>
      <c r="J60" s="7">
        <f t="shared" si="4"/>
        <v>0</v>
      </c>
    </row>
    <row r="61" spans="1:10" s="100" customFormat="1" ht="18">
      <c r="A61" s="83">
        <f>+A55+1</f>
        <v>8</v>
      </c>
      <c r="B61" s="121" t="s">
        <v>95</v>
      </c>
      <c r="C61" s="122"/>
      <c r="D61" s="122"/>
      <c r="E61" s="122"/>
      <c r="F61" s="124"/>
      <c r="G61" s="84"/>
      <c r="I61" s="7">
        <f t="shared" si="7"/>
        <v>0</v>
      </c>
      <c r="J61" s="7">
        <f t="shared" si="4"/>
        <v>0</v>
      </c>
    </row>
    <row r="62" spans="1:10" s="100" customFormat="1" ht="17.25">
      <c r="A62" s="24">
        <f>+A61+0.01</f>
        <v>8.01</v>
      </c>
      <c r="B62" s="25" t="s">
        <v>96</v>
      </c>
      <c r="C62" s="21">
        <v>1070</v>
      </c>
      <c r="D62" s="22" t="s">
        <v>2</v>
      </c>
      <c r="E62" s="23">
        <f>(110*1.04)*1.18</f>
        <v>134.99199999999999</v>
      </c>
      <c r="F62" s="26">
        <f>ROUND(E62*C62,2)</f>
        <v>144441.44</v>
      </c>
      <c r="G62" s="37"/>
      <c r="H62" s="100">
        <v>134.99199999999999</v>
      </c>
      <c r="I62" s="7">
        <f t="shared" si="7"/>
        <v>0</v>
      </c>
      <c r="J62" s="7">
        <f t="shared" si="4"/>
        <v>0</v>
      </c>
    </row>
    <row r="63" spans="1:10" s="100" customFormat="1" ht="17.25">
      <c r="A63" s="24">
        <f t="shared" ref="A63:A65" si="14">+A62+0.01</f>
        <v>8.02</v>
      </c>
      <c r="B63" s="25" t="s">
        <v>97</v>
      </c>
      <c r="C63" s="21">
        <f>+C62/6</f>
        <v>178.33333333333334</v>
      </c>
      <c r="D63" s="22" t="s">
        <v>98</v>
      </c>
      <c r="E63" s="23">
        <f>(1100*1.04)*1.18</f>
        <v>1349.9199999999998</v>
      </c>
      <c r="F63" s="26">
        <f>ROUND(E63*C63,2)</f>
        <v>240735.73</v>
      </c>
      <c r="G63" s="37"/>
      <c r="H63" s="100">
        <v>1349.9199999999998</v>
      </c>
      <c r="I63" s="7">
        <f t="shared" si="7"/>
        <v>0</v>
      </c>
      <c r="J63" s="7">
        <f t="shared" si="4"/>
        <v>0</v>
      </c>
    </row>
    <row r="64" spans="1:10" s="100" customFormat="1" ht="34.5">
      <c r="A64" s="24">
        <f t="shared" si="14"/>
        <v>8.0299999999999994</v>
      </c>
      <c r="B64" s="25" t="s">
        <v>99</v>
      </c>
      <c r="C64" s="21">
        <v>6</v>
      </c>
      <c r="D64" s="22" t="s">
        <v>66</v>
      </c>
      <c r="E64" s="23">
        <f>((7400+5500)*1.04)*1.18</f>
        <v>15830.88</v>
      </c>
      <c r="F64" s="26">
        <f>ROUND(E64*C64,2)</f>
        <v>94985.279999999999</v>
      </c>
      <c r="G64" s="37"/>
      <c r="H64" s="100">
        <v>15830.88</v>
      </c>
      <c r="I64" s="7">
        <f t="shared" si="7"/>
        <v>0</v>
      </c>
      <c r="J64" s="7">
        <f t="shared" si="4"/>
        <v>0</v>
      </c>
    </row>
    <row r="65" spans="1:11" s="100" customFormat="1" ht="17.25">
      <c r="A65" s="24">
        <f t="shared" si="14"/>
        <v>8.0399999999999991</v>
      </c>
      <c r="B65" s="6" t="s">
        <v>100</v>
      </c>
      <c r="C65" s="1">
        <v>4</v>
      </c>
      <c r="D65" s="2" t="s">
        <v>66</v>
      </c>
      <c r="E65" s="23">
        <f>((7000+9300)*1.04)*1.18</f>
        <v>20003.36</v>
      </c>
      <c r="F65" s="26">
        <f>ROUND(E65*C65,2)</f>
        <v>80013.440000000002</v>
      </c>
      <c r="G65" s="102"/>
      <c r="H65" s="100">
        <v>20003.36</v>
      </c>
      <c r="I65" s="7">
        <f t="shared" si="7"/>
        <v>0</v>
      </c>
      <c r="J65" s="7">
        <f t="shared" si="4"/>
        <v>0</v>
      </c>
    </row>
    <row r="66" spans="1:11" s="100" customFormat="1" ht="17.25">
      <c r="A66" s="101"/>
      <c r="B66" s="13"/>
      <c r="C66" s="4"/>
      <c r="D66" s="5"/>
      <c r="E66" s="17"/>
      <c r="F66" s="103" t="s">
        <v>33</v>
      </c>
      <c r="G66" s="40">
        <f>SUM(F62:F65)</f>
        <v>560175.89000000013</v>
      </c>
      <c r="I66" s="7">
        <f t="shared" si="7"/>
        <v>0</v>
      </c>
      <c r="J66" s="7">
        <f t="shared" si="4"/>
        <v>0</v>
      </c>
    </row>
    <row r="67" spans="1:11" ht="17.25">
      <c r="A67" s="32"/>
      <c r="B67" s="13"/>
      <c r="C67" s="4"/>
      <c r="D67" s="5"/>
      <c r="E67" s="17"/>
      <c r="F67" s="43"/>
      <c r="G67" s="37"/>
      <c r="I67" s="7">
        <f t="shared" si="7"/>
        <v>0</v>
      </c>
      <c r="J67" s="7">
        <f t="shared" si="4"/>
        <v>0</v>
      </c>
    </row>
    <row r="68" spans="1:11" s="82" customFormat="1" ht="17.25" customHeight="1">
      <c r="A68" s="83">
        <f>+A61+1</f>
        <v>9</v>
      </c>
      <c r="B68" s="121" t="s">
        <v>61</v>
      </c>
      <c r="C68" s="122"/>
      <c r="D68" s="122"/>
      <c r="E68" s="122"/>
      <c r="F68" s="123"/>
      <c r="G68" s="84"/>
      <c r="I68" s="7">
        <f t="shared" si="7"/>
        <v>0</v>
      </c>
      <c r="J68" s="7">
        <f t="shared" si="4"/>
        <v>0</v>
      </c>
    </row>
    <row r="69" spans="1:11" ht="17.25">
      <c r="A69" s="24">
        <f>A68+0.01</f>
        <v>9.01</v>
      </c>
      <c r="B69" s="25" t="s">
        <v>62</v>
      </c>
      <c r="C69" s="21">
        <f>337.8+524.5+86+68+56</f>
        <v>1072.3</v>
      </c>
      <c r="D69" s="22" t="s">
        <v>2</v>
      </c>
      <c r="E69" s="23">
        <v>752.14</v>
      </c>
      <c r="F69" s="26">
        <f>C69*E69</f>
        <v>806519.72199999995</v>
      </c>
      <c r="G69" s="37"/>
      <c r="H69" s="7">
        <v>757.20738413428569</v>
      </c>
      <c r="I69" s="7">
        <f t="shared" si="7"/>
        <v>5.0673841342857031</v>
      </c>
      <c r="J69" s="7">
        <f t="shared" si="4"/>
        <v>5433.7560071945591</v>
      </c>
    </row>
    <row r="70" spans="1:11" ht="34.5">
      <c r="A70" s="24">
        <f>A69+0.01</f>
        <v>9.02</v>
      </c>
      <c r="B70" s="25" t="s">
        <v>63</v>
      </c>
      <c r="C70" s="21">
        <f>426.6+420+114.4+88.4+78.4+491.86</f>
        <v>1619.6600000000003</v>
      </c>
      <c r="D70" s="22" t="s">
        <v>1</v>
      </c>
      <c r="E70" s="23">
        <v>618.16</v>
      </c>
      <c r="F70" s="26">
        <f t="shared" ref="F70:F74" si="15">C70*E70</f>
        <v>1001209.0256000002</v>
      </c>
      <c r="G70" s="37"/>
      <c r="H70" s="7">
        <v>618.16</v>
      </c>
      <c r="I70" s="7">
        <f t="shared" si="7"/>
        <v>0</v>
      </c>
      <c r="J70" s="7">
        <f t="shared" si="4"/>
        <v>0</v>
      </c>
    </row>
    <row r="71" spans="1:11" ht="17.25">
      <c r="A71" s="24">
        <f t="shared" ref="A71:A74" si="16">A70+0.01</f>
        <v>9.0299999999999994</v>
      </c>
      <c r="B71" s="25" t="s">
        <v>104</v>
      </c>
      <c r="C71" s="21">
        <v>34</v>
      </c>
      <c r="D71" s="22" t="s">
        <v>2</v>
      </c>
      <c r="E71" s="23" t="e">
        <f>+#REF!</f>
        <v>#REF!</v>
      </c>
      <c r="F71" s="26" t="e">
        <f t="shared" si="15"/>
        <v>#REF!</v>
      </c>
      <c r="G71" s="37"/>
      <c r="H71" s="7">
        <v>12330.37</v>
      </c>
      <c r="I71" s="7" t="e">
        <f t="shared" si="7"/>
        <v>#REF!</v>
      </c>
      <c r="J71" s="7" t="e">
        <f t="shared" si="4"/>
        <v>#REF!</v>
      </c>
    </row>
    <row r="72" spans="1:11" ht="17.25">
      <c r="A72" s="24">
        <f t="shared" si="16"/>
        <v>9.0399999999999991</v>
      </c>
      <c r="B72" s="25" t="s">
        <v>107</v>
      </c>
      <c r="C72" s="21">
        <v>17</v>
      </c>
      <c r="D72" s="22" t="s">
        <v>2</v>
      </c>
      <c r="E72" s="23" t="e">
        <f>+#REF!</f>
        <v>#REF!</v>
      </c>
      <c r="F72" s="26" t="e">
        <f t="shared" si="15"/>
        <v>#REF!</v>
      </c>
      <c r="G72" s="37"/>
      <c r="H72" s="7">
        <v>2849.0993577981649</v>
      </c>
      <c r="I72" s="7" t="e">
        <f t="shared" si="7"/>
        <v>#REF!</v>
      </c>
      <c r="J72" s="7" t="e">
        <f t="shared" si="4"/>
        <v>#REF!</v>
      </c>
    </row>
    <row r="73" spans="1:11" ht="17.25">
      <c r="A73" s="24">
        <f t="shared" si="16"/>
        <v>9.0499999999999989</v>
      </c>
      <c r="B73" s="25" t="s">
        <v>105</v>
      </c>
      <c r="C73" s="21">
        <v>1</v>
      </c>
      <c r="D73" s="22" t="s">
        <v>3</v>
      </c>
      <c r="E73" s="23" t="e">
        <f>+#REF!</f>
        <v>#REF!</v>
      </c>
      <c r="F73" s="26" t="e">
        <f t="shared" si="15"/>
        <v>#REF!</v>
      </c>
      <c r="G73" s="37"/>
      <c r="H73" s="7">
        <v>42402.153721197719</v>
      </c>
      <c r="I73" s="7" t="e">
        <f t="shared" si="7"/>
        <v>#REF!</v>
      </c>
      <c r="J73" s="7" t="e">
        <f t="shared" si="4"/>
        <v>#REF!</v>
      </c>
    </row>
    <row r="74" spans="1:11" ht="17.25">
      <c r="A74" s="24">
        <f t="shared" si="16"/>
        <v>9.0599999999999987</v>
      </c>
      <c r="B74" s="25" t="s">
        <v>64</v>
      </c>
      <c r="C74" s="21">
        <v>1</v>
      </c>
      <c r="D74" s="22" t="s">
        <v>39</v>
      </c>
      <c r="E74" s="23">
        <v>49000</v>
      </c>
      <c r="F74" s="26">
        <f t="shared" si="15"/>
        <v>49000</v>
      </c>
      <c r="H74" s="7">
        <v>50000</v>
      </c>
      <c r="I74" s="7">
        <f t="shared" si="7"/>
        <v>1000</v>
      </c>
      <c r="J74" s="7">
        <f>+I74*C74</f>
        <v>1000</v>
      </c>
    </row>
    <row r="75" spans="1:11" ht="17.25">
      <c r="A75" s="9"/>
      <c r="B75" s="13"/>
      <c r="C75" s="4"/>
      <c r="D75" s="5"/>
      <c r="E75" s="17"/>
      <c r="F75" s="39" t="s">
        <v>33</v>
      </c>
      <c r="G75" s="40" t="e">
        <f>SUM(F69:F74)</f>
        <v>#REF!</v>
      </c>
      <c r="I75" s="7">
        <f t="shared" si="7"/>
        <v>0</v>
      </c>
    </row>
    <row r="76" spans="1:11" ht="17.25">
      <c r="A76" s="32"/>
      <c r="B76" s="13"/>
      <c r="C76" s="4"/>
      <c r="D76" s="5"/>
      <c r="E76" s="17"/>
      <c r="F76" s="43"/>
      <c r="G76" s="37"/>
      <c r="I76" s="7">
        <f t="shared" si="7"/>
        <v>0</v>
      </c>
    </row>
    <row r="77" spans="1:11">
      <c r="A77" s="7"/>
      <c r="C77" s="7"/>
      <c r="G77" s="37"/>
      <c r="I77" s="7">
        <f t="shared" si="7"/>
        <v>0</v>
      </c>
    </row>
    <row r="78" spans="1:11" s="82" customFormat="1" ht="18">
      <c r="A78" s="137" t="s">
        <v>27</v>
      </c>
      <c r="B78" s="138"/>
      <c r="C78" s="138"/>
      <c r="D78" s="138"/>
      <c r="E78" s="138"/>
      <c r="F78" s="139"/>
      <c r="G78" s="85" t="e">
        <f>SUM(F9:F75)</f>
        <v>#REF!</v>
      </c>
      <c r="H78" s="82" t="e">
        <f>+G75+G66+G59+G53+G49+G43+G37+G33+G13</f>
        <v>#REF!</v>
      </c>
      <c r="I78" s="7" t="e">
        <f t="shared" si="7"/>
        <v>#REF!</v>
      </c>
    </row>
    <row r="79" spans="1:11">
      <c r="A79" s="7"/>
      <c r="C79" s="7"/>
    </row>
    <row r="80" spans="1:11" s="82" customFormat="1" ht="18">
      <c r="A80" s="83">
        <f>+A68+1</f>
        <v>10</v>
      </c>
      <c r="B80" s="140" t="s">
        <v>11</v>
      </c>
      <c r="C80" s="141"/>
      <c r="D80" s="141"/>
      <c r="E80" s="141"/>
      <c r="F80" s="141"/>
      <c r="G80" s="142"/>
      <c r="H80" s="86"/>
      <c r="I80" s="87"/>
      <c r="J80" s="88"/>
      <c r="K80" s="89"/>
    </row>
    <row r="81" spans="1:11" ht="17.25">
      <c r="A81" s="8">
        <f t="shared" ref="A81:A89" si="17">A80+0.01</f>
        <v>10.01</v>
      </c>
      <c r="B81" s="47" t="s">
        <v>12</v>
      </c>
      <c r="C81" s="8">
        <v>10</v>
      </c>
      <c r="D81" s="3" t="s">
        <v>13</v>
      </c>
      <c r="E81" s="18"/>
      <c r="F81" s="48"/>
      <c r="G81" s="18" t="e">
        <f>+G78*C81%</f>
        <v>#REF!</v>
      </c>
      <c r="H81" s="45"/>
      <c r="I81" s="45"/>
      <c r="J81" s="46"/>
      <c r="K81" s="32"/>
    </row>
    <row r="82" spans="1:11" ht="17.25">
      <c r="A82" s="8">
        <f t="shared" si="17"/>
        <v>10.02</v>
      </c>
      <c r="B82" s="47" t="s">
        <v>14</v>
      </c>
      <c r="C82" s="8">
        <v>0.1</v>
      </c>
      <c r="D82" s="3" t="s">
        <v>13</v>
      </c>
      <c r="E82" s="18"/>
      <c r="F82" s="48"/>
      <c r="G82" s="18" t="e">
        <f>+G78*C82%</f>
        <v>#REF!</v>
      </c>
      <c r="H82" s="45"/>
      <c r="I82" s="45"/>
      <c r="J82" s="46"/>
      <c r="K82" s="32"/>
    </row>
    <row r="83" spans="1:11" ht="17.25">
      <c r="A83" s="8">
        <f t="shared" si="17"/>
        <v>10.029999999999999</v>
      </c>
      <c r="B83" s="47" t="s">
        <v>15</v>
      </c>
      <c r="C83" s="8">
        <v>4</v>
      </c>
      <c r="D83" s="3" t="s">
        <v>13</v>
      </c>
      <c r="E83" s="18"/>
      <c r="F83" s="48"/>
      <c r="G83" s="18" t="e">
        <f>+G78*C83%</f>
        <v>#REF!</v>
      </c>
      <c r="H83" s="45"/>
      <c r="I83" s="45"/>
      <c r="J83" s="46"/>
      <c r="K83" s="32"/>
    </row>
    <row r="84" spans="1:11" ht="17.25">
      <c r="A84" s="8">
        <f t="shared" si="17"/>
        <v>10.039999999999999</v>
      </c>
      <c r="B84" s="47" t="s">
        <v>16</v>
      </c>
      <c r="C84" s="8">
        <v>3</v>
      </c>
      <c r="D84" s="3" t="s">
        <v>13</v>
      </c>
      <c r="E84" s="18"/>
      <c r="F84" s="48"/>
      <c r="G84" s="18" t="e">
        <f>+G78*C84%</f>
        <v>#REF!</v>
      </c>
      <c r="H84" s="45"/>
      <c r="I84" s="45"/>
      <c r="J84" s="46"/>
      <c r="K84" s="32"/>
    </row>
    <row r="85" spans="1:11" ht="17.25">
      <c r="A85" s="8">
        <f t="shared" si="17"/>
        <v>10.049999999999999</v>
      </c>
      <c r="B85" s="47" t="s">
        <v>17</v>
      </c>
      <c r="C85" s="8">
        <v>1</v>
      </c>
      <c r="D85" s="3" t="s">
        <v>13</v>
      </c>
      <c r="E85" s="18"/>
      <c r="F85" s="48"/>
      <c r="G85" s="18" t="e">
        <f>+G78*C85%</f>
        <v>#REF!</v>
      </c>
      <c r="H85" s="45"/>
      <c r="I85" s="45"/>
      <c r="J85" s="46"/>
      <c r="K85" s="32"/>
    </row>
    <row r="86" spans="1:11" ht="17.25">
      <c r="A86" s="8">
        <f t="shared" si="17"/>
        <v>10.059999999999999</v>
      </c>
      <c r="B86" s="47" t="s">
        <v>18</v>
      </c>
      <c r="C86" s="8">
        <v>2.25</v>
      </c>
      <c r="D86" s="3" t="s">
        <v>13</v>
      </c>
      <c r="E86" s="18"/>
      <c r="F86" s="48"/>
      <c r="G86" s="18" t="e">
        <f>+G78*C86%</f>
        <v>#REF!</v>
      </c>
      <c r="H86" s="45"/>
      <c r="I86" s="45"/>
      <c r="J86" s="46"/>
      <c r="K86" s="32"/>
    </row>
    <row r="87" spans="1:11" ht="17.25">
      <c r="A87" s="8">
        <f t="shared" si="17"/>
        <v>10.069999999999999</v>
      </c>
      <c r="B87" s="47" t="s">
        <v>19</v>
      </c>
      <c r="C87" s="8">
        <v>4</v>
      </c>
      <c r="D87" s="3" t="s">
        <v>13</v>
      </c>
      <c r="E87" s="18"/>
      <c r="F87" s="48"/>
      <c r="G87" s="18" t="e">
        <f>+G78*C87%</f>
        <v>#REF!</v>
      </c>
      <c r="H87" s="45"/>
      <c r="I87" s="45"/>
      <c r="J87" s="46"/>
      <c r="K87" s="32"/>
    </row>
    <row r="88" spans="1:11" ht="17.25">
      <c r="A88" s="8">
        <f t="shared" si="17"/>
        <v>10.079999999999998</v>
      </c>
      <c r="B88" s="47" t="s">
        <v>20</v>
      </c>
      <c r="C88" s="8">
        <v>18</v>
      </c>
      <c r="D88" s="3" t="s">
        <v>13</v>
      </c>
      <c r="E88" s="18"/>
      <c r="F88" s="48"/>
      <c r="G88" s="18" t="e">
        <f>+G81*C88%</f>
        <v>#REF!</v>
      </c>
      <c r="H88" s="45"/>
      <c r="I88" s="45"/>
      <c r="J88" s="46"/>
      <c r="K88" s="32"/>
    </row>
    <row r="89" spans="1:11" ht="34.5">
      <c r="A89" s="24">
        <f t="shared" si="17"/>
        <v>10.089999999999998</v>
      </c>
      <c r="B89" s="119" t="s">
        <v>109</v>
      </c>
      <c r="C89" s="47"/>
      <c r="D89" s="47"/>
      <c r="E89" s="47"/>
      <c r="F89" s="47"/>
      <c r="G89" s="120">
        <f>+((5836.36*1.25*0.0508)*3369.71)*0.18</f>
        <v>224791.988693508</v>
      </c>
      <c r="H89" s="45"/>
      <c r="I89" s="45"/>
      <c r="J89" s="46"/>
      <c r="K89" s="32"/>
    </row>
    <row r="90" spans="1:11" ht="13.5" customHeight="1">
      <c r="A90" s="7"/>
      <c r="C90" s="7"/>
      <c r="I90" s="45"/>
      <c r="J90" s="46"/>
      <c r="K90" s="32"/>
    </row>
    <row r="91" spans="1:11" s="92" customFormat="1" ht="18">
      <c r="A91" s="137" t="s">
        <v>28</v>
      </c>
      <c r="B91" s="138"/>
      <c r="C91" s="138"/>
      <c r="D91" s="138"/>
      <c r="E91" s="138"/>
      <c r="F91" s="139"/>
      <c r="G91" s="90" t="e">
        <f>SUM(G81:G90)</f>
        <v>#REF!</v>
      </c>
      <c r="H91" s="82"/>
      <c r="I91" s="87"/>
      <c r="J91" s="88"/>
      <c r="K91" s="91"/>
    </row>
    <row r="92" spans="1:11" s="92" customFormat="1" ht="15.75" customHeight="1">
      <c r="A92" s="143"/>
      <c r="B92" s="143"/>
      <c r="C92" s="143"/>
      <c r="D92" s="143"/>
      <c r="E92" s="143"/>
      <c r="F92" s="143"/>
      <c r="G92" s="143"/>
      <c r="H92" s="86"/>
      <c r="I92" s="87"/>
      <c r="J92" s="88"/>
      <c r="K92" s="91"/>
    </row>
    <row r="93" spans="1:11" s="94" customFormat="1" ht="18">
      <c r="A93" s="137" t="s">
        <v>34</v>
      </c>
      <c r="B93" s="138"/>
      <c r="C93" s="138"/>
      <c r="D93" s="138"/>
      <c r="E93" s="138"/>
      <c r="F93" s="139"/>
      <c r="G93" s="90" t="e">
        <f>+G91+G78</f>
        <v>#REF!</v>
      </c>
      <c r="H93" s="86" t="e">
        <f>+G93-'PRES Comision'!G85</f>
        <v>#REF!</v>
      </c>
      <c r="I93" s="87"/>
      <c r="J93" s="88"/>
      <c r="K93" s="93"/>
    </row>
    <row r="94" spans="1:11" s="82" customFormat="1" ht="18">
      <c r="A94" s="95"/>
      <c r="B94" s="96"/>
      <c r="C94" s="97"/>
      <c r="D94" s="96"/>
      <c r="E94" s="98"/>
      <c r="F94" s="99"/>
      <c r="H94" s="98"/>
      <c r="I94" s="86"/>
      <c r="J94" s="87"/>
      <c r="K94" s="89"/>
    </row>
    <row r="95" spans="1:11" s="82" customFormat="1" ht="18">
      <c r="A95" s="140" t="s">
        <v>22</v>
      </c>
      <c r="B95" s="141"/>
      <c r="C95" s="141"/>
      <c r="D95" s="141"/>
      <c r="E95" s="141"/>
      <c r="F95" s="141"/>
      <c r="G95" s="142"/>
      <c r="H95" s="86" t="e">
        <f>+G93-H93</f>
        <v>#REF!</v>
      </c>
      <c r="I95" s="87"/>
      <c r="J95" s="88"/>
      <c r="K95" s="89"/>
    </row>
    <row r="96" spans="1:11" ht="33.75" customHeight="1">
      <c r="A96" s="51" t="s">
        <v>29</v>
      </c>
      <c r="B96" s="286" t="s">
        <v>23</v>
      </c>
      <c r="C96" s="286"/>
      <c r="D96" s="286"/>
      <c r="E96" s="286"/>
      <c r="F96" s="286"/>
      <c r="G96" s="144"/>
      <c r="H96" s="45"/>
      <c r="I96" s="45"/>
      <c r="J96" s="46"/>
      <c r="K96" s="32"/>
    </row>
    <row r="97" spans="1:11" ht="17.25">
      <c r="A97" s="51" t="s">
        <v>30</v>
      </c>
      <c r="B97" s="117" t="s">
        <v>24</v>
      </c>
      <c r="C97" s="117"/>
      <c r="D97" s="117"/>
      <c r="E97" s="117"/>
      <c r="F97" s="117"/>
      <c r="G97" s="118"/>
      <c r="H97" s="45"/>
      <c r="I97" s="45"/>
      <c r="J97" s="46"/>
      <c r="K97" s="32"/>
    </row>
    <row r="98" spans="1:11" ht="17.25">
      <c r="A98" s="52" t="s">
        <v>31</v>
      </c>
      <c r="B98" s="115" t="s">
        <v>25</v>
      </c>
      <c r="C98" s="115"/>
      <c r="D98" s="115"/>
      <c r="E98" s="115"/>
      <c r="F98" s="115"/>
      <c r="G98" s="116"/>
      <c r="H98" s="45"/>
      <c r="I98" s="45"/>
      <c r="J98" s="46"/>
      <c r="K98" s="32"/>
    </row>
    <row r="99" spans="1:11" ht="17.25">
      <c r="A99" s="53"/>
      <c r="B99" s="54"/>
      <c r="C99" s="54"/>
      <c r="D99" s="54"/>
      <c r="E99" s="55"/>
      <c r="F99" s="56"/>
      <c r="G99" s="55"/>
      <c r="H99" s="45"/>
      <c r="I99" s="45"/>
      <c r="J99" s="46"/>
      <c r="K99" s="32"/>
    </row>
    <row r="100" spans="1:11" ht="17.25">
      <c r="A100" s="53"/>
      <c r="B100" s="54"/>
      <c r="C100" s="54"/>
      <c r="D100" s="54"/>
      <c r="E100" s="55"/>
      <c r="F100" s="56"/>
      <c r="G100" s="55"/>
      <c r="H100" s="45"/>
      <c r="I100" s="45"/>
      <c r="J100" s="46"/>
      <c r="K100" s="32"/>
    </row>
    <row r="101" spans="1:11" ht="17.25">
      <c r="A101" s="53"/>
      <c r="B101" s="54"/>
      <c r="C101" s="54"/>
      <c r="D101" s="54"/>
      <c r="E101" s="55"/>
      <c r="F101" s="56"/>
      <c r="G101" s="55"/>
      <c r="H101" s="45"/>
      <c r="I101" s="45"/>
      <c r="J101" s="46"/>
      <c r="K101" s="32"/>
    </row>
    <row r="102" spans="1:11" ht="17.25">
      <c r="A102" s="53"/>
      <c r="B102" s="54"/>
      <c r="C102" s="54"/>
      <c r="D102" s="54"/>
      <c r="E102" s="55"/>
      <c r="F102" s="56"/>
      <c r="G102" s="55"/>
      <c r="H102" s="45"/>
      <c r="I102" s="45"/>
      <c r="J102" s="46"/>
      <c r="K102" s="32"/>
    </row>
    <row r="103" spans="1:11" ht="17.25">
      <c r="A103" s="53"/>
      <c r="B103" s="54"/>
      <c r="C103" s="54"/>
      <c r="D103" s="54"/>
      <c r="E103" s="55"/>
      <c r="F103" s="56"/>
      <c r="G103" s="55"/>
      <c r="H103" s="45"/>
      <c r="I103" s="45"/>
      <c r="J103" s="46"/>
      <c r="K103" s="32"/>
    </row>
    <row r="104" spans="1:11" ht="17.25">
      <c r="A104" s="53"/>
      <c r="B104" s="54"/>
      <c r="C104" s="54"/>
      <c r="D104" s="54"/>
      <c r="E104" s="55"/>
      <c r="F104" s="56"/>
      <c r="G104" s="55"/>
      <c r="H104" s="45"/>
      <c r="I104" s="45"/>
      <c r="J104" s="46"/>
      <c r="K104" s="32"/>
    </row>
    <row r="105" spans="1:11" ht="17.25">
      <c r="A105" s="53"/>
      <c r="B105" s="54"/>
      <c r="C105" s="54"/>
      <c r="D105" s="54"/>
      <c r="E105" s="55"/>
      <c r="F105" s="56"/>
      <c r="G105" s="55"/>
      <c r="H105" s="45"/>
      <c r="I105" s="45"/>
      <c r="J105" s="46"/>
      <c r="K105" s="32"/>
    </row>
    <row r="106" spans="1:11" ht="17.25">
      <c r="A106" s="53"/>
      <c r="B106" s="54"/>
      <c r="C106" s="54"/>
      <c r="D106" s="54"/>
      <c r="E106" s="55"/>
      <c r="F106" s="56"/>
      <c r="G106" s="55"/>
      <c r="H106" s="45"/>
      <c r="I106" s="45"/>
      <c r="J106" s="46"/>
      <c r="K106" s="32"/>
    </row>
    <row r="107" spans="1:11" ht="17.25">
      <c r="A107" s="57"/>
      <c r="B107" s="49"/>
      <c r="C107" s="58"/>
      <c r="D107" s="59"/>
      <c r="E107" s="60"/>
      <c r="F107" s="50"/>
      <c r="G107" s="60"/>
      <c r="H107" s="45"/>
      <c r="I107" s="45"/>
      <c r="J107" s="46"/>
      <c r="K107" s="32"/>
    </row>
    <row r="108" spans="1:11" ht="17.25">
      <c r="A108" s="57"/>
      <c r="B108" s="49"/>
      <c r="C108" s="58"/>
      <c r="D108" s="59"/>
      <c r="E108" s="60"/>
      <c r="F108" s="50"/>
      <c r="G108" s="60"/>
      <c r="H108" s="45"/>
      <c r="I108" s="45"/>
      <c r="J108" s="61"/>
      <c r="K108" s="32"/>
    </row>
    <row r="109" spans="1:11" ht="17.25">
      <c r="A109" s="57"/>
      <c r="B109" s="49"/>
      <c r="C109" s="58"/>
      <c r="D109" s="59"/>
      <c r="E109" s="60"/>
      <c r="F109" s="50"/>
      <c r="G109" s="60"/>
      <c r="H109" s="45"/>
      <c r="I109" s="45"/>
      <c r="J109" s="46"/>
      <c r="K109" s="32"/>
    </row>
    <row r="110" spans="1:11" ht="17.25">
      <c r="A110" s="62"/>
      <c r="B110" s="63"/>
      <c r="C110" s="64"/>
      <c r="D110" s="63"/>
      <c r="E110" s="65"/>
      <c r="F110" s="66"/>
      <c r="G110" s="67"/>
      <c r="H110" s="45"/>
      <c r="I110" s="45"/>
      <c r="J110" s="46"/>
      <c r="K110" s="32"/>
    </row>
    <row r="111" spans="1:11" ht="17.25">
      <c r="A111" s="68"/>
      <c r="B111" s="69"/>
      <c r="C111" s="145"/>
      <c r="D111" s="145"/>
      <c r="E111" s="145"/>
      <c r="F111" s="145"/>
      <c r="G111" s="145"/>
      <c r="H111" s="45"/>
      <c r="I111" s="45"/>
      <c r="J111" s="46"/>
      <c r="K111" s="32"/>
    </row>
    <row r="112" spans="1:11" ht="17.25">
      <c r="A112" s="68"/>
      <c r="B112" s="69"/>
      <c r="C112" s="145"/>
      <c r="D112" s="145"/>
      <c r="E112" s="145"/>
      <c r="F112" s="145"/>
      <c r="G112" s="145"/>
      <c r="H112" s="45"/>
      <c r="I112" s="45"/>
      <c r="J112" s="46"/>
      <c r="K112" s="32"/>
    </row>
    <row r="113" spans="1:11" ht="70.5" customHeight="1">
      <c r="A113" s="70"/>
      <c r="B113" s="70"/>
      <c r="C113" s="146"/>
      <c r="D113" s="146"/>
      <c r="E113" s="146"/>
      <c r="F113" s="146"/>
      <c r="G113" s="146"/>
      <c r="H113" s="45"/>
      <c r="I113" s="45"/>
      <c r="J113" s="46"/>
      <c r="K113" s="32"/>
    </row>
    <row r="114" spans="1:11" ht="17.25">
      <c r="A114" s="68"/>
      <c r="B114" s="71"/>
      <c r="C114" s="147"/>
      <c r="D114" s="147"/>
      <c r="E114" s="147"/>
      <c r="F114" s="147"/>
      <c r="G114" s="147"/>
      <c r="H114" s="45"/>
      <c r="I114" s="45"/>
      <c r="J114" s="46"/>
      <c r="K114" s="32"/>
    </row>
    <row r="115" spans="1:11" ht="17.25">
      <c r="A115" s="68"/>
      <c r="B115" s="72"/>
      <c r="C115" s="70"/>
      <c r="D115" s="70"/>
      <c r="E115" s="20"/>
      <c r="F115" s="73"/>
      <c r="G115" s="74"/>
      <c r="H115" s="45"/>
      <c r="I115" s="45"/>
      <c r="J115" s="46"/>
      <c r="K115" s="32"/>
    </row>
    <row r="116" spans="1:11" ht="17.25">
      <c r="A116" s="68"/>
      <c r="B116" s="72"/>
      <c r="C116" s="70"/>
      <c r="D116" s="70"/>
      <c r="E116" s="20"/>
      <c r="F116" s="73"/>
      <c r="G116" s="74"/>
      <c r="H116" s="45"/>
      <c r="I116" s="45"/>
      <c r="J116" s="46"/>
      <c r="K116" s="32"/>
    </row>
    <row r="117" spans="1:11" ht="15" customHeight="1">
      <c r="A117" s="68"/>
      <c r="B117" s="72"/>
      <c r="C117" s="70"/>
      <c r="D117" s="70"/>
      <c r="E117" s="20"/>
      <c r="F117" s="73"/>
      <c r="G117" s="74"/>
      <c r="H117" s="45"/>
      <c r="I117" s="45"/>
      <c r="J117" s="46"/>
      <c r="K117" s="32"/>
    </row>
    <row r="118" spans="1:11" ht="17.25">
      <c r="A118" s="68"/>
      <c r="B118" s="72"/>
      <c r="C118" s="70"/>
      <c r="D118" s="70"/>
      <c r="E118" s="20"/>
      <c r="F118" s="73"/>
      <c r="G118" s="74"/>
      <c r="H118" s="45"/>
      <c r="I118" s="45"/>
      <c r="J118" s="46"/>
      <c r="K118" s="32"/>
    </row>
    <row r="119" spans="1:11" ht="17.25">
      <c r="A119" s="68"/>
      <c r="B119" s="72"/>
      <c r="C119" s="70"/>
      <c r="D119" s="70"/>
      <c r="E119" s="20"/>
      <c r="F119" s="73"/>
      <c r="G119" s="74"/>
      <c r="H119" s="45"/>
      <c r="I119" s="45"/>
      <c r="J119" s="46"/>
      <c r="K119" s="32"/>
    </row>
    <row r="120" spans="1:11" ht="17.25">
      <c r="A120" s="145"/>
      <c r="B120" s="145"/>
      <c r="C120" s="145"/>
      <c r="D120" s="145"/>
      <c r="E120" s="145"/>
      <c r="F120" s="145"/>
      <c r="G120" s="145"/>
      <c r="H120" s="45"/>
      <c r="I120" s="45"/>
      <c r="J120" s="46"/>
      <c r="K120" s="32"/>
    </row>
    <row r="121" spans="1:11" ht="17.25">
      <c r="A121" s="68"/>
      <c r="B121" s="145"/>
      <c r="C121" s="145"/>
      <c r="D121" s="145"/>
      <c r="E121" s="145"/>
      <c r="F121" s="145"/>
      <c r="G121" s="145"/>
      <c r="H121" s="45"/>
      <c r="I121" s="45"/>
      <c r="J121" s="46"/>
      <c r="K121" s="32"/>
    </row>
    <row r="122" spans="1:11">
      <c r="A122" s="146"/>
      <c r="B122" s="146"/>
      <c r="C122" s="146"/>
      <c r="D122" s="146"/>
      <c r="E122" s="146"/>
      <c r="F122" s="146"/>
      <c r="G122" s="146"/>
      <c r="H122" s="32"/>
      <c r="I122" s="32"/>
      <c r="J122" s="32"/>
      <c r="K122" s="32"/>
    </row>
    <row r="123" spans="1:11" ht="17.25">
      <c r="A123" s="147"/>
      <c r="B123" s="147"/>
      <c r="C123" s="147"/>
      <c r="D123" s="147"/>
      <c r="E123" s="147"/>
      <c r="F123" s="147"/>
      <c r="G123" s="147"/>
      <c r="H123" s="32"/>
      <c r="I123" s="32"/>
      <c r="J123" s="32"/>
      <c r="K123" s="32"/>
    </row>
    <row r="124" spans="1:11" ht="17.25">
      <c r="A124" s="68"/>
      <c r="B124" s="72"/>
      <c r="C124" s="70"/>
      <c r="D124" s="70"/>
      <c r="E124" s="20"/>
      <c r="F124" s="73"/>
      <c r="G124" s="74"/>
      <c r="H124" s="32"/>
      <c r="I124" s="32"/>
      <c r="J124" s="32"/>
      <c r="K124" s="32"/>
    </row>
    <row r="125" spans="1:11" ht="17.25">
      <c r="A125" s="68"/>
      <c r="B125" s="72"/>
      <c r="C125" s="70"/>
      <c r="D125" s="70"/>
      <c r="E125" s="20"/>
      <c r="F125" s="73"/>
      <c r="G125" s="74"/>
    </row>
    <row r="129" spans="2:2">
      <c r="B129" s="76"/>
    </row>
    <row r="130" spans="2:2">
      <c r="B130" s="77"/>
    </row>
  </sheetData>
  <mergeCells count="1">
    <mergeCell ref="B96:F96"/>
  </mergeCells>
  <printOptions horizontalCentered="1"/>
  <pageMargins left="0.74803149606299213" right="0.74803149606299213" top="1.4566929133858268" bottom="0.35433070866141736" header="0.15748031496062992" footer="0.19685039370078741"/>
  <pageSetup scale="51" fitToHeight="0" orientation="portrait" horizontalDpi="4294967293" verticalDpi="4294967293" r:id="rId1"/>
  <headerFooter>
    <oddHeader>&amp;C&amp;"Century Gothic,Negrita Cursiva"&amp;14&amp;G
Comisión Presidencial de Apoyo al Desarrollo Provincial
Departamento de Ingeniería
Unidad de Presupuesto&amp;RActualizado &amp;D</oddHeader>
    <oddFooter>&amp;C&amp;"Century Gothic,Normal"Página &amp;P de &amp;N</oddFooter>
  </headerFooter>
  <rowBreaks count="1" manualBreakCount="1">
    <brk id="66" max="6" man="1"/>
  </rowBreaks>
  <colBreaks count="1" manualBreakCount="1">
    <brk id="7" max="1048575" man="1"/>
  </colBreaks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J483"/>
  <sheetViews>
    <sheetView tabSelected="1" view="pageBreakPreview" topLeftCell="A464" zoomScale="90" zoomScaleNormal="100" zoomScaleSheetLayoutView="90" workbookViewId="0">
      <selection activeCell="G482" sqref="G482"/>
    </sheetView>
  </sheetViews>
  <sheetFormatPr baseColWidth="10" defaultColWidth="11.42578125" defaultRowHeight="18.75"/>
  <cols>
    <col min="1" max="1" width="11.42578125" style="227"/>
    <col min="2" max="2" width="9.85546875" style="257" customWidth="1"/>
    <col min="3" max="3" width="66.140625" style="253" customWidth="1"/>
    <col min="4" max="4" width="33.85546875" style="248" customWidth="1"/>
    <col min="5" max="5" width="12.7109375" style="248" bestFit="1" customWidth="1"/>
    <col min="6" max="6" width="17.85546875" style="248" customWidth="1"/>
    <col min="7" max="7" width="23.42578125" style="248" customWidth="1"/>
    <col min="8" max="8" width="28.28515625" style="249" bestFit="1" customWidth="1"/>
    <col min="9" max="9" width="11.42578125" style="227" customWidth="1"/>
    <col min="10" max="10" width="13.5703125" style="227" customWidth="1"/>
    <col min="11" max="251" width="11.42578125" style="227"/>
    <col min="252" max="252" width="10.140625" style="227" customWidth="1"/>
    <col min="253" max="253" width="71.5703125" style="227" customWidth="1"/>
    <col min="254" max="254" width="13.7109375" style="227" customWidth="1"/>
    <col min="255" max="255" width="10.7109375" style="227" customWidth="1"/>
    <col min="256" max="256" width="13.5703125" style="227" customWidth="1"/>
    <col min="257" max="257" width="16" style="227" customWidth="1"/>
    <col min="258" max="258" width="23.7109375" style="227" customWidth="1"/>
    <col min="259" max="259" width="16.5703125" style="227" bestFit="1" customWidth="1"/>
    <col min="260" max="260" width="17.42578125" style="227" customWidth="1"/>
    <col min="261" max="261" width="20.140625" style="227" customWidth="1"/>
    <col min="262" max="262" width="23.5703125" style="227" customWidth="1"/>
    <col min="263" max="263" width="16.7109375" style="227" customWidth="1"/>
    <col min="264" max="265" width="11.42578125" style="227" customWidth="1"/>
    <col min="266" max="266" width="13.5703125" style="227" customWidth="1"/>
    <col min="267" max="507" width="11.42578125" style="227"/>
    <col min="508" max="508" width="10.140625" style="227" customWidth="1"/>
    <col min="509" max="509" width="71.5703125" style="227" customWidth="1"/>
    <col min="510" max="510" width="13.7109375" style="227" customWidth="1"/>
    <col min="511" max="511" width="10.7109375" style="227" customWidth="1"/>
    <col min="512" max="512" width="13.5703125" style="227" customWidth="1"/>
    <col min="513" max="513" width="16" style="227" customWidth="1"/>
    <col min="514" max="514" width="23.7109375" style="227" customWidth="1"/>
    <col min="515" max="515" width="16.5703125" style="227" bestFit="1" customWidth="1"/>
    <col min="516" max="516" width="17.42578125" style="227" customWidth="1"/>
    <col min="517" max="517" width="20.140625" style="227" customWidth="1"/>
    <col min="518" max="518" width="23.5703125" style="227" customWidth="1"/>
    <col min="519" max="519" width="16.7109375" style="227" customWidth="1"/>
    <col min="520" max="521" width="11.42578125" style="227" customWidth="1"/>
    <col min="522" max="522" width="13.5703125" style="227" customWidth="1"/>
    <col min="523" max="763" width="11.42578125" style="227"/>
    <col min="764" max="764" width="10.140625" style="227" customWidth="1"/>
    <col min="765" max="765" width="71.5703125" style="227" customWidth="1"/>
    <col min="766" max="766" width="13.7109375" style="227" customWidth="1"/>
    <col min="767" max="767" width="10.7109375" style="227" customWidth="1"/>
    <col min="768" max="768" width="13.5703125" style="227" customWidth="1"/>
    <col min="769" max="769" width="16" style="227" customWidth="1"/>
    <col min="770" max="770" width="23.7109375" style="227" customWidth="1"/>
    <col min="771" max="771" width="16.5703125" style="227" bestFit="1" customWidth="1"/>
    <col min="772" max="772" width="17.42578125" style="227" customWidth="1"/>
    <col min="773" max="773" width="20.140625" style="227" customWidth="1"/>
    <col min="774" max="774" width="23.5703125" style="227" customWidth="1"/>
    <col min="775" max="775" width="16.7109375" style="227" customWidth="1"/>
    <col min="776" max="777" width="11.42578125" style="227" customWidth="1"/>
    <col min="778" max="778" width="13.5703125" style="227" customWidth="1"/>
    <col min="779" max="1019" width="11.42578125" style="227"/>
    <col min="1020" max="1020" width="10.140625" style="227" customWidth="1"/>
    <col min="1021" max="1021" width="71.5703125" style="227" customWidth="1"/>
    <col min="1022" max="1022" width="13.7109375" style="227" customWidth="1"/>
    <col min="1023" max="1023" width="10.7109375" style="227" customWidth="1"/>
    <col min="1024" max="1024" width="13.5703125" style="227" customWidth="1"/>
    <col min="1025" max="1025" width="16" style="227" customWidth="1"/>
    <col min="1026" max="1026" width="23.7109375" style="227" customWidth="1"/>
    <col min="1027" max="1027" width="16.5703125" style="227" bestFit="1" customWidth="1"/>
    <col min="1028" max="1028" width="17.42578125" style="227" customWidth="1"/>
    <col min="1029" max="1029" width="20.140625" style="227" customWidth="1"/>
    <col min="1030" max="1030" width="23.5703125" style="227" customWidth="1"/>
    <col min="1031" max="1031" width="16.7109375" style="227" customWidth="1"/>
    <col min="1032" max="1033" width="11.42578125" style="227" customWidth="1"/>
    <col min="1034" max="1034" width="13.5703125" style="227" customWidth="1"/>
    <col min="1035" max="1275" width="11.42578125" style="227"/>
    <col min="1276" max="1276" width="10.140625" style="227" customWidth="1"/>
    <col min="1277" max="1277" width="71.5703125" style="227" customWidth="1"/>
    <col min="1278" max="1278" width="13.7109375" style="227" customWidth="1"/>
    <col min="1279" max="1279" width="10.7109375" style="227" customWidth="1"/>
    <col min="1280" max="1280" width="13.5703125" style="227" customWidth="1"/>
    <col min="1281" max="1281" width="16" style="227" customWidth="1"/>
    <col min="1282" max="1282" width="23.7109375" style="227" customWidth="1"/>
    <col min="1283" max="1283" width="16.5703125" style="227" bestFit="1" customWidth="1"/>
    <col min="1284" max="1284" width="17.42578125" style="227" customWidth="1"/>
    <col min="1285" max="1285" width="20.140625" style="227" customWidth="1"/>
    <col min="1286" max="1286" width="23.5703125" style="227" customWidth="1"/>
    <col min="1287" max="1287" width="16.7109375" style="227" customWidth="1"/>
    <col min="1288" max="1289" width="11.42578125" style="227" customWidth="1"/>
    <col min="1290" max="1290" width="13.5703125" style="227" customWidth="1"/>
    <col min="1291" max="1531" width="11.42578125" style="227"/>
    <col min="1532" max="1532" width="10.140625" style="227" customWidth="1"/>
    <col min="1533" max="1533" width="71.5703125" style="227" customWidth="1"/>
    <col min="1534" max="1534" width="13.7109375" style="227" customWidth="1"/>
    <col min="1535" max="1535" width="10.7109375" style="227" customWidth="1"/>
    <col min="1536" max="1536" width="13.5703125" style="227" customWidth="1"/>
    <col min="1537" max="1537" width="16" style="227" customWidth="1"/>
    <col min="1538" max="1538" width="23.7109375" style="227" customWidth="1"/>
    <col min="1539" max="1539" width="16.5703125" style="227" bestFit="1" customWidth="1"/>
    <col min="1540" max="1540" width="17.42578125" style="227" customWidth="1"/>
    <col min="1541" max="1541" width="20.140625" style="227" customWidth="1"/>
    <col min="1542" max="1542" width="23.5703125" style="227" customWidth="1"/>
    <col min="1543" max="1543" width="16.7109375" style="227" customWidth="1"/>
    <col min="1544" max="1545" width="11.42578125" style="227" customWidth="1"/>
    <col min="1546" max="1546" width="13.5703125" style="227" customWidth="1"/>
    <col min="1547" max="1787" width="11.42578125" style="227"/>
    <col min="1788" max="1788" width="10.140625" style="227" customWidth="1"/>
    <col min="1789" max="1789" width="71.5703125" style="227" customWidth="1"/>
    <col min="1790" max="1790" width="13.7109375" style="227" customWidth="1"/>
    <col min="1791" max="1791" width="10.7109375" style="227" customWidth="1"/>
    <col min="1792" max="1792" width="13.5703125" style="227" customWidth="1"/>
    <col min="1793" max="1793" width="16" style="227" customWidth="1"/>
    <col min="1794" max="1794" width="23.7109375" style="227" customWidth="1"/>
    <col min="1795" max="1795" width="16.5703125" style="227" bestFit="1" customWidth="1"/>
    <col min="1796" max="1796" width="17.42578125" style="227" customWidth="1"/>
    <col min="1797" max="1797" width="20.140625" style="227" customWidth="1"/>
    <col min="1798" max="1798" width="23.5703125" style="227" customWidth="1"/>
    <col min="1799" max="1799" width="16.7109375" style="227" customWidth="1"/>
    <col min="1800" max="1801" width="11.42578125" style="227" customWidth="1"/>
    <col min="1802" max="1802" width="13.5703125" style="227" customWidth="1"/>
    <col min="1803" max="2043" width="11.42578125" style="227"/>
    <col min="2044" max="2044" width="10.140625" style="227" customWidth="1"/>
    <col min="2045" max="2045" width="71.5703125" style="227" customWidth="1"/>
    <col min="2046" max="2046" width="13.7109375" style="227" customWidth="1"/>
    <col min="2047" max="2047" width="10.7109375" style="227" customWidth="1"/>
    <col min="2048" max="2048" width="13.5703125" style="227" customWidth="1"/>
    <col min="2049" max="2049" width="16" style="227" customWidth="1"/>
    <col min="2050" max="2050" width="23.7109375" style="227" customWidth="1"/>
    <col min="2051" max="2051" width="16.5703125" style="227" bestFit="1" customWidth="1"/>
    <col min="2052" max="2052" width="17.42578125" style="227" customWidth="1"/>
    <col min="2053" max="2053" width="20.140625" style="227" customWidth="1"/>
    <col min="2054" max="2054" width="23.5703125" style="227" customWidth="1"/>
    <col min="2055" max="2055" width="16.7109375" style="227" customWidth="1"/>
    <col min="2056" max="2057" width="11.42578125" style="227" customWidth="1"/>
    <col min="2058" max="2058" width="13.5703125" style="227" customWidth="1"/>
    <col min="2059" max="2299" width="11.42578125" style="227"/>
    <col min="2300" max="2300" width="10.140625" style="227" customWidth="1"/>
    <col min="2301" max="2301" width="71.5703125" style="227" customWidth="1"/>
    <col min="2302" max="2302" width="13.7109375" style="227" customWidth="1"/>
    <col min="2303" max="2303" width="10.7109375" style="227" customWidth="1"/>
    <col min="2304" max="2304" width="13.5703125" style="227" customWidth="1"/>
    <col min="2305" max="2305" width="16" style="227" customWidth="1"/>
    <col min="2306" max="2306" width="23.7109375" style="227" customWidth="1"/>
    <col min="2307" max="2307" width="16.5703125" style="227" bestFit="1" customWidth="1"/>
    <col min="2308" max="2308" width="17.42578125" style="227" customWidth="1"/>
    <col min="2309" max="2309" width="20.140625" style="227" customWidth="1"/>
    <col min="2310" max="2310" width="23.5703125" style="227" customWidth="1"/>
    <col min="2311" max="2311" width="16.7109375" style="227" customWidth="1"/>
    <col min="2312" max="2313" width="11.42578125" style="227" customWidth="1"/>
    <col min="2314" max="2314" width="13.5703125" style="227" customWidth="1"/>
    <col min="2315" max="2555" width="11.42578125" style="227"/>
    <col min="2556" max="2556" width="10.140625" style="227" customWidth="1"/>
    <col min="2557" max="2557" width="71.5703125" style="227" customWidth="1"/>
    <col min="2558" max="2558" width="13.7109375" style="227" customWidth="1"/>
    <col min="2559" max="2559" width="10.7109375" style="227" customWidth="1"/>
    <col min="2560" max="2560" width="13.5703125" style="227" customWidth="1"/>
    <col min="2561" max="2561" width="16" style="227" customWidth="1"/>
    <col min="2562" max="2562" width="23.7109375" style="227" customWidth="1"/>
    <col min="2563" max="2563" width="16.5703125" style="227" bestFit="1" customWidth="1"/>
    <col min="2564" max="2564" width="17.42578125" style="227" customWidth="1"/>
    <col min="2565" max="2565" width="20.140625" style="227" customWidth="1"/>
    <col min="2566" max="2566" width="23.5703125" style="227" customWidth="1"/>
    <col min="2567" max="2567" width="16.7109375" style="227" customWidth="1"/>
    <col min="2568" max="2569" width="11.42578125" style="227" customWidth="1"/>
    <col min="2570" max="2570" width="13.5703125" style="227" customWidth="1"/>
    <col min="2571" max="2811" width="11.42578125" style="227"/>
    <col min="2812" max="2812" width="10.140625" style="227" customWidth="1"/>
    <col min="2813" max="2813" width="71.5703125" style="227" customWidth="1"/>
    <col min="2814" max="2814" width="13.7109375" style="227" customWidth="1"/>
    <col min="2815" max="2815" width="10.7109375" style="227" customWidth="1"/>
    <col min="2816" max="2816" width="13.5703125" style="227" customWidth="1"/>
    <col min="2817" max="2817" width="16" style="227" customWidth="1"/>
    <col min="2818" max="2818" width="23.7109375" style="227" customWidth="1"/>
    <col min="2819" max="2819" width="16.5703125" style="227" bestFit="1" customWidth="1"/>
    <col min="2820" max="2820" width="17.42578125" style="227" customWidth="1"/>
    <col min="2821" max="2821" width="20.140625" style="227" customWidth="1"/>
    <col min="2822" max="2822" width="23.5703125" style="227" customWidth="1"/>
    <col min="2823" max="2823" width="16.7109375" style="227" customWidth="1"/>
    <col min="2824" max="2825" width="11.42578125" style="227" customWidth="1"/>
    <col min="2826" max="2826" width="13.5703125" style="227" customWidth="1"/>
    <col min="2827" max="3067" width="11.42578125" style="227"/>
    <col min="3068" max="3068" width="10.140625" style="227" customWidth="1"/>
    <col min="3069" max="3069" width="71.5703125" style="227" customWidth="1"/>
    <col min="3070" max="3070" width="13.7109375" style="227" customWidth="1"/>
    <col min="3071" max="3071" width="10.7109375" style="227" customWidth="1"/>
    <col min="3072" max="3072" width="13.5703125" style="227" customWidth="1"/>
    <col min="3073" max="3073" width="16" style="227" customWidth="1"/>
    <col min="3074" max="3074" width="23.7109375" style="227" customWidth="1"/>
    <col min="3075" max="3075" width="16.5703125" style="227" bestFit="1" customWidth="1"/>
    <col min="3076" max="3076" width="17.42578125" style="227" customWidth="1"/>
    <col min="3077" max="3077" width="20.140625" style="227" customWidth="1"/>
    <col min="3078" max="3078" width="23.5703125" style="227" customWidth="1"/>
    <col min="3079" max="3079" width="16.7109375" style="227" customWidth="1"/>
    <col min="3080" max="3081" width="11.42578125" style="227" customWidth="1"/>
    <col min="3082" max="3082" width="13.5703125" style="227" customWidth="1"/>
    <col min="3083" max="3323" width="11.42578125" style="227"/>
    <col min="3324" max="3324" width="10.140625" style="227" customWidth="1"/>
    <col min="3325" max="3325" width="71.5703125" style="227" customWidth="1"/>
    <col min="3326" max="3326" width="13.7109375" style="227" customWidth="1"/>
    <col min="3327" max="3327" width="10.7109375" style="227" customWidth="1"/>
    <col min="3328" max="3328" width="13.5703125" style="227" customWidth="1"/>
    <col min="3329" max="3329" width="16" style="227" customWidth="1"/>
    <col min="3330" max="3330" width="23.7109375" style="227" customWidth="1"/>
    <col min="3331" max="3331" width="16.5703125" style="227" bestFit="1" customWidth="1"/>
    <col min="3332" max="3332" width="17.42578125" style="227" customWidth="1"/>
    <col min="3333" max="3333" width="20.140625" style="227" customWidth="1"/>
    <col min="3334" max="3334" width="23.5703125" style="227" customWidth="1"/>
    <col min="3335" max="3335" width="16.7109375" style="227" customWidth="1"/>
    <col min="3336" max="3337" width="11.42578125" style="227" customWidth="1"/>
    <col min="3338" max="3338" width="13.5703125" style="227" customWidth="1"/>
    <col min="3339" max="3579" width="11.42578125" style="227"/>
    <col min="3580" max="3580" width="10.140625" style="227" customWidth="1"/>
    <col min="3581" max="3581" width="71.5703125" style="227" customWidth="1"/>
    <col min="3582" max="3582" width="13.7109375" style="227" customWidth="1"/>
    <col min="3583" max="3583" width="10.7109375" style="227" customWidth="1"/>
    <col min="3584" max="3584" width="13.5703125" style="227" customWidth="1"/>
    <col min="3585" max="3585" width="16" style="227" customWidth="1"/>
    <col min="3586" max="3586" width="23.7109375" style="227" customWidth="1"/>
    <col min="3587" max="3587" width="16.5703125" style="227" bestFit="1" customWidth="1"/>
    <col min="3588" max="3588" width="17.42578125" style="227" customWidth="1"/>
    <col min="3589" max="3589" width="20.140625" style="227" customWidth="1"/>
    <col min="3590" max="3590" width="23.5703125" style="227" customWidth="1"/>
    <col min="3591" max="3591" width="16.7109375" style="227" customWidth="1"/>
    <col min="3592" max="3593" width="11.42578125" style="227" customWidth="1"/>
    <col min="3594" max="3594" width="13.5703125" style="227" customWidth="1"/>
    <col min="3595" max="3835" width="11.42578125" style="227"/>
    <col min="3836" max="3836" width="10.140625" style="227" customWidth="1"/>
    <col min="3837" max="3837" width="71.5703125" style="227" customWidth="1"/>
    <col min="3838" max="3838" width="13.7109375" style="227" customWidth="1"/>
    <col min="3839" max="3839" width="10.7109375" style="227" customWidth="1"/>
    <col min="3840" max="3840" width="13.5703125" style="227" customWidth="1"/>
    <col min="3841" max="3841" width="16" style="227" customWidth="1"/>
    <col min="3842" max="3842" width="23.7109375" style="227" customWidth="1"/>
    <col min="3843" max="3843" width="16.5703125" style="227" bestFit="1" customWidth="1"/>
    <col min="3844" max="3844" width="17.42578125" style="227" customWidth="1"/>
    <col min="3845" max="3845" width="20.140625" style="227" customWidth="1"/>
    <col min="3846" max="3846" width="23.5703125" style="227" customWidth="1"/>
    <col min="3847" max="3847" width="16.7109375" style="227" customWidth="1"/>
    <col min="3848" max="3849" width="11.42578125" style="227" customWidth="1"/>
    <col min="3850" max="3850" width="13.5703125" style="227" customWidth="1"/>
    <col min="3851" max="4091" width="11.42578125" style="227"/>
    <col min="4092" max="4092" width="10.140625" style="227" customWidth="1"/>
    <col min="4093" max="4093" width="71.5703125" style="227" customWidth="1"/>
    <col min="4094" max="4094" width="13.7109375" style="227" customWidth="1"/>
    <col min="4095" max="4095" width="10.7109375" style="227" customWidth="1"/>
    <col min="4096" max="4096" width="13.5703125" style="227" customWidth="1"/>
    <col min="4097" max="4097" width="16" style="227" customWidth="1"/>
    <col min="4098" max="4098" width="23.7109375" style="227" customWidth="1"/>
    <col min="4099" max="4099" width="16.5703125" style="227" bestFit="1" customWidth="1"/>
    <col min="4100" max="4100" width="17.42578125" style="227" customWidth="1"/>
    <col min="4101" max="4101" width="20.140625" style="227" customWidth="1"/>
    <col min="4102" max="4102" width="23.5703125" style="227" customWidth="1"/>
    <col min="4103" max="4103" width="16.7109375" style="227" customWidth="1"/>
    <col min="4104" max="4105" width="11.42578125" style="227" customWidth="1"/>
    <col min="4106" max="4106" width="13.5703125" style="227" customWidth="1"/>
    <col min="4107" max="4347" width="11.42578125" style="227"/>
    <col min="4348" max="4348" width="10.140625" style="227" customWidth="1"/>
    <col min="4349" max="4349" width="71.5703125" style="227" customWidth="1"/>
    <col min="4350" max="4350" width="13.7109375" style="227" customWidth="1"/>
    <col min="4351" max="4351" width="10.7109375" style="227" customWidth="1"/>
    <col min="4352" max="4352" width="13.5703125" style="227" customWidth="1"/>
    <col min="4353" max="4353" width="16" style="227" customWidth="1"/>
    <col min="4354" max="4354" width="23.7109375" style="227" customWidth="1"/>
    <col min="4355" max="4355" width="16.5703125" style="227" bestFit="1" customWidth="1"/>
    <col min="4356" max="4356" width="17.42578125" style="227" customWidth="1"/>
    <col min="4357" max="4357" width="20.140625" style="227" customWidth="1"/>
    <col min="4358" max="4358" width="23.5703125" style="227" customWidth="1"/>
    <col min="4359" max="4359" width="16.7109375" style="227" customWidth="1"/>
    <col min="4360" max="4361" width="11.42578125" style="227" customWidth="1"/>
    <col min="4362" max="4362" width="13.5703125" style="227" customWidth="1"/>
    <col min="4363" max="4603" width="11.42578125" style="227"/>
    <col min="4604" max="4604" width="10.140625" style="227" customWidth="1"/>
    <col min="4605" max="4605" width="71.5703125" style="227" customWidth="1"/>
    <col min="4606" max="4606" width="13.7109375" style="227" customWidth="1"/>
    <col min="4607" max="4607" width="10.7109375" style="227" customWidth="1"/>
    <col min="4608" max="4608" width="13.5703125" style="227" customWidth="1"/>
    <col min="4609" max="4609" width="16" style="227" customWidth="1"/>
    <col min="4610" max="4610" width="23.7109375" style="227" customWidth="1"/>
    <col min="4611" max="4611" width="16.5703125" style="227" bestFit="1" customWidth="1"/>
    <col min="4612" max="4612" width="17.42578125" style="227" customWidth="1"/>
    <col min="4613" max="4613" width="20.140625" style="227" customWidth="1"/>
    <col min="4614" max="4614" width="23.5703125" style="227" customWidth="1"/>
    <col min="4615" max="4615" width="16.7109375" style="227" customWidth="1"/>
    <col min="4616" max="4617" width="11.42578125" style="227" customWidth="1"/>
    <col min="4618" max="4618" width="13.5703125" style="227" customWidth="1"/>
    <col min="4619" max="4859" width="11.42578125" style="227"/>
    <col min="4860" max="4860" width="10.140625" style="227" customWidth="1"/>
    <col min="4861" max="4861" width="71.5703125" style="227" customWidth="1"/>
    <col min="4862" max="4862" width="13.7109375" style="227" customWidth="1"/>
    <col min="4863" max="4863" width="10.7109375" style="227" customWidth="1"/>
    <col min="4864" max="4864" width="13.5703125" style="227" customWidth="1"/>
    <col min="4865" max="4865" width="16" style="227" customWidth="1"/>
    <col min="4866" max="4866" width="23.7109375" style="227" customWidth="1"/>
    <col min="4867" max="4867" width="16.5703125" style="227" bestFit="1" customWidth="1"/>
    <col min="4868" max="4868" width="17.42578125" style="227" customWidth="1"/>
    <col min="4869" max="4869" width="20.140625" style="227" customWidth="1"/>
    <col min="4870" max="4870" width="23.5703125" style="227" customWidth="1"/>
    <col min="4871" max="4871" width="16.7109375" style="227" customWidth="1"/>
    <col min="4872" max="4873" width="11.42578125" style="227" customWidth="1"/>
    <col min="4874" max="4874" width="13.5703125" style="227" customWidth="1"/>
    <col min="4875" max="5115" width="11.42578125" style="227"/>
    <col min="5116" max="5116" width="10.140625" style="227" customWidth="1"/>
    <col min="5117" max="5117" width="71.5703125" style="227" customWidth="1"/>
    <col min="5118" max="5118" width="13.7109375" style="227" customWidth="1"/>
    <col min="5119" max="5119" width="10.7109375" style="227" customWidth="1"/>
    <col min="5120" max="5120" width="13.5703125" style="227" customWidth="1"/>
    <col min="5121" max="5121" width="16" style="227" customWidth="1"/>
    <col min="5122" max="5122" width="23.7109375" style="227" customWidth="1"/>
    <col min="5123" max="5123" width="16.5703125" style="227" bestFit="1" customWidth="1"/>
    <col min="5124" max="5124" width="17.42578125" style="227" customWidth="1"/>
    <col min="5125" max="5125" width="20.140625" style="227" customWidth="1"/>
    <col min="5126" max="5126" width="23.5703125" style="227" customWidth="1"/>
    <col min="5127" max="5127" width="16.7109375" style="227" customWidth="1"/>
    <col min="5128" max="5129" width="11.42578125" style="227" customWidth="1"/>
    <col min="5130" max="5130" width="13.5703125" style="227" customWidth="1"/>
    <col min="5131" max="5371" width="11.42578125" style="227"/>
    <col min="5372" max="5372" width="10.140625" style="227" customWidth="1"/>
    <col min="5373" max="5373" width="71.5703125" style="227" customWidth="1"/>
    <col min="5374" max="5374" width="13.7109375" style="227" customWidth="1"/>
    <col min="5375" max="5375" width="10.7109375" style="227" customWidth="1"/>
    <col min="5376" max="5376" width="13.5703125" style="227" customWidth="1"/>
    <col min="5377" max="5377" width="16" style="227" customWidth="1"/>
    <col min="5378" max="5378" width="23.7109375" style="227" customWidth="1"/>
    <col min="5379" max="5379" width="16.5703125" style="227" bestFit="1" customWidth="1"/>
    <col min="5380" max="5380" width="17.42578125" style="227" customWidth="1"/>
    <col min="5381" max="5381" width="20.140625" style="227" customWidth="1"/>
    <col min="5382" max="5382" width="23.5703125" style="227" customWidth="1"/>
    <col min="5383" max="5383" width="16.7109375" style="227" customWidth="1"/>
    <col min="5384" max="5385" width="11.42578125" style="227" customWidth="1"/>
    <col min="5386" max="5386" width="13.5703125" style="227" customWidth="1"/>
    <col min="5387" max="5627" width="11.42578125" style="227"/>
    <col min="5628" max="5628" width="10.140625" style="227" customWidth="1"/>
    <col min="5629" max="5629" width="71.5703125" style="227" customWidth="1"/>
    <col min="5630" max="5630" width="13.7109375" style="227" customWidth="1"/>
    <col min="5631" max="5631" width="10.7109375" style="227" customWidth="1"/>
    <col min="5632" max="5632" width="13.5703125" style="227" customWidth="1"/>
    <col min="5633" max="5633" width="16" style="227" customWidth="1"/>
    <col min="5634" max="5634" width="23.7109375" style="227" customWidth="1"/>
    <col min="5635" max="5635" width="16.5703125" style="227" bestFit="1" customWidth="1"/>
    <col min="5636" max="5636" width="17.42578125" style="227" customWidth="1"/>
    <col min="5637" max="5637" width="20.140625" style="227" customWidth="1"/>
    <col min="5638" max="5638" width="23.5703125" style="227" customWidth="1"/>
    <col min="5639" max="5639" width="16.7109375" style="227" customWidth="1"/>
    <col min="5640" max="5641" width="11.42578125" style="227" customWidth="1"/>
    <col min="5642" max="5642" width="13.5703125" style="227" customWidth="1"/>
    <col min="5643" max="5883" width="11.42578125" style="227"/>
    <col min="5884" max="5884" width="10.140625" style="227" customWidth="1"/>
    <col min="5885" max="5885" width="71.5703125" style="227" customWidth="1"/>
    <col min="5886" max="5886" width="13.7109375" style="227" customWidth="1"/>
    <col min="5887" max="5887" width="10.7109375" style="227" customWidth="1"/>
    <col min="5888" max="5888" width="13.5703125" style="227" customWidth="1"/>
    <col min="5889" max="5889" width="16" style="227" customWidth="1"/>
    <col min="5890" max="5890" width="23.7109375" style="227" customWidth="1"/>
    <col min="5891" max="5891" width="16.5703125" style="227" bestFit="1" customWidth="1"/>
    <col min="5892" max="5892" width="17.42578125" style="227" customWidth="1"/>
    <col min="5893" max="5893" width="20.140625" style="227" customWidth="1"/>
    <col min="5894" max="5894" width="23.5703125" style="227" customWidth="1"/>
    <col min="5895" max="5895" width="16.7109375" style="227" customWidth="1"/>
    <col min="5896" max="5897" width="11.42578125" style="227" customWidth="1"/>
    <col min="5898" max="5898" width="13.5703125" style="227" customWidth="1"/>
    <col min="5899" max="6139" width="11.42578125" style="227"/>
    <col min="6140" max="6140" width="10.140625" style="227" customWidth="1"/>
    <col min="6141" max="6141" width="71.5703125" style="227" customWidth="1"/>
    <col min="6142" max="6142" width="13.7109375" style="227" customWidth="1"/>
    <col min="6143" max="6143" width="10.7109375" style="227" customWidth="1"/>
    <col min="6144" max="6144" width="13.5703125" style="227" customWidth="1"/>
    <col min="6145" max="6145" width="16" style="227" customWidth="1"/>
    <col min="6146" max="6146" width="23.7109375" style="227" customWidth="1"/>
    <col min="6147" max="6147" width="16.5703125" style="227" bestFit="1" customWidth="1"/>
    <col min="6148" max="6148" width="17.42578125" style="227" customWidth="1"/>
    <col min="6149" max="6149" width="20.140625" style="227" customWidth="1"/>
    <col min="6150" max="6150" width="23.5703125" style="227" customWidth="1"/>
    <col min="6151" max="6151" width="16.7109375" style="227" customWidth="1"/>
    <col min="6152" max="6153" width="11.42578125" style="227" customWidth="1"/>
    <col min="6154" max="6154" width="13.5703125" style="227" customWidth="1"/>
    <col min="6155" max="6395" width="11.42578125" style="227"/>
    <col min="6396" max="6396" width="10.140625" style="227" customWidth="1"/>
    <col min="6397" max="6397" width="71.5703125" style="227" customWidth="1"/>
    <col min="6398" max="6398" width="13.7109375" style="227" customWidth="1"/>
    <col min="6399" max="6399" width="10.7109375" style="227" customWidth="1"/>
    <col min="6400" max="6400" width="13.5703125" style="227" customWidth="1"/>
    <col min="6401" max="6401" width="16" style="227" customWidth="1"/>
    <col min="6402" max="6402" width="23.7109375" style="227" customWidth="1"/>
    <col min="6403" max="6403" width="16.5703125" style="227" bestFit="1" customWidth="1"/>
    <col min="6404" max="6404" width="17.42578125" style="227" customWidth="1"/>
    <col min="6405" max="6405" width="20.140625" style="227" customWidth="1"/>
    <col min="6406" max="6406" width="23.5703125" style="227" customWidth="1"/>
    <col min="6407" max="6407" width="16.7109375" style="227" customWidth="1"/>
    <col min="6408" max="6409" width="11.42578125" style="227" customWidth="1"/>
    <col min="6410" max="6410" width="13.5703125" style="227" customWidth="1"/>
    <col min="6411" max="6651" width="11.42578125" style="227"/>
    <col min="6652" max="6652" width="10.140625" style="227" customWidth="1"/>
    <col min="6653" max="6653" width="71.5703125" style="227" customWidth="1"/>
    <col min="6654" max="6654" width="13.7109375" style="227" customWidth="1"/>
    <col min="6655" max="6655" width="10.7109375" style="227" customWidth="1"/>
    <col min="6656" max="6656" width="13.5703125" style="227" customWidth="1"/>
    <col min="6657" max="6657" width="16" style="227" customWidth="1"/>
    <col min="6658" max="6658" width="23.7109375" style="227" customWidth="1"/>
    <col min="6659" max="6659" width="16.5703125" style="227" bestFit="1" customWidth="1"/>
    <col min="6660" max="6660" width="17.42578125" style="227" customWidth="1"/>
    <col min="6661" max="6661" width="20.140625" style="227" customWidth="1"/>
    <col min="6662" max="6662" width="23.5703125" style="227" customWidth="1"/>
    <col min="6663" max="6663" width="16.7109375" style="227" customWidth="1"/>
    <col min="6664" max="6665" width="11.42578125" style="227" customWidth="1"/>
    <col min="6666" max="6666" width="13.5703125" style="227" customWidth="1"/>
    <col min="6667" max="6907" width="11.42578125" style="227"/>
    <col min="6908" max="6908" width="10.140625" style="227" customWidth="1"/>
    <col min="6909" max="6909" width="71.5703125" style="227" customWidth="1"/>
    <col min="6910" max="6910" width="13.7109375" style="227" customWidth="1"/>
    <col min="6911" max="6911" width="10.7109375" style="227" customWidth="1"/>
    <col min="6912" max="6912" width="13.5703125" style="227" customWidth="1"/>
    <col min="6913" max="6913" width="16" style="227" customWidth="1"/>
    <col min="6914" max="6914" width="23.7109375" style="227" customWidth="1"/>
    <col min="6915" max="6915" width="16.5703125" style="227" bestFit="1" customWidth="1"/>
    <col min="6916" max="6916" width="17.42578125" style="227" customWidth="1"/>
    <col min="6917" max="6917" width="20.140625" style="227" customWidth="1"/>
    <col min="6918" max="6918" width="23.5703125" style="227" customWidth="1"/>
    <col min="6919" max="6919" width="16.7109375" style="227" customWidth="1"/>
    <col min="6920" max="6921" width="11.42578125" style="227" customWidth="1"/>
    <col min="6922" max="6922" width="13.5703125" style="227" customWidth="1"/>
    <col min="6923" max="7163" width="11.42578125" style="227"/>
    <col min="7164" max="7164" width="10.140625" style="227" customWidth="1"/>
    <col min="7165" max="7165" width="71.5703125" style="227" customWidth="1"/>
    <col min="7166" max="7166" width="13.7109375" style="227" customWidth="1"/>
    <col min="7167" max="7167" width="10.7109375" style="227" customWidth="1"/>
    <col min="7168" max="7168" width="13.5703125" style="227" customWidth="1"/>
    <col min="7169" max="7169" width="16" style="227" customWidth="1"/>
    <col min="7170" max="7170" width="23.7109375" style="227" customWidth="1"/>
    <col min="7171" max="7171" width="16.5703125" style="227" bestFit="1" customWidth="1"/>
    <col min="7172" max="7172" width="17.42578125" style="227" customWidth="1"/>
    <col min="7173" max="7173" width="20.140625" style="227" customWidth="1"/>
    <col min="7174" max="7174" width="23.5703125" style="227" customWidth="1"/>
    <col min="7175" max="7175" width="16.7109375" style="227" customWidth="1"/>
    <col min="7176" max="7177" width="11.42578125" style="227" customWidth="1"/>
    <col min="7178" max="7178" width="13.5703125" style="227" customWidth="1"/>
    <col min="7179" max="7419" width="11.42578125" style="227"/>
    <col min="7420" max="7420" width="10.140625" style="227" customWidth="1"/>
    <col min="7421" max="7421" width="71.5703125" style="227" customWidth="1"/>
    <col min="7422" max="7422" width="13.7109375" style="227" customWidth="1"/>
    <col min="7423" max="7423" width="10.7109375" style="227" customWidth="1"/>
    <col min="7424" max="7424" width="13.5703125" style="227" customWidth="1"/>
    <col min="7425" max="7425" width="16" style="227" customWidth="1"/>
    <col min="7426" max="7426" width="23.7109375" style="227" customWidth="1"/>
    <col min="7427" max="7427" width="16.5703125" style="227" bestFit="1" customWidth="1"/>
    <col min="7428" max="7428" width="17.42578125" style="227" customWidth="1"/>
    <col min="7429" max="7429" width="20.140625" style="227" customWidth="1"/>
    <col min="7430" max="7430" width="23.5703125" style="227" customWidth="1"/>
    <col min="7431" max="7431" width="16.7109375" style="227" customWidth="1"/>
    <col min="7432" max="7433" width="11.42578125" style="227" customWidth="1"/>
    <col min="7434" max="7434" width="13.5703125" style="227" customWidth="1"/>
    <col min="7435" max="7675" width="11.42578125" style="227"/>
    <col min="7676" max="7676" width="10.140625" style="227" customWidth="1"/>
    <col min="7677" max="7677" width="71.5703125" style="227" customWidth="1"/>
    <col min="7678" max="7678" width="13.7109375" style="227" customWidth="1"/>
    <col min="7679" max="7679" width="10.7109375" style="227" customWidth="1"/>
    <col min="7680" max="7680" width="13.5703125" style="227" customWidth="1"/>
    <col min="7681" max="7681" width="16" style="227" customWidth="1"/>
    <col min="7682" max="7682" width="23.7109375" style="227" customWidth="1"/>
    <col min="7683" max="7683" width="16.5703125" style="227" bestFit="1" customWidth="1"/>
    <col min="7684" max="7684" width="17.42578125" style="227" customWidth="1"/>
    <col min="7685" max="7685" width="20.140625" style="227" customWidth="1"/>
    <col min="7686" max="7686" width="23.5703125" style="227" customWidth="1"/>
    <col min="7687" max="7687" width="16.7109375" style="227" customWidth="1"/>
    <col min="7688" max="7689" width="11.42578125" style="227" customWidth="1"/>
    <col min="7690" max="7690" width="13.5703125" style="227" customWidth="1"/>
    <col min="7691" max="7931" width="11.42578125" style="227"/>
    <col min="7932" max="7932" width="10.140625" style="227" customWidth="1"/>
    <col min="7933" max="7933" width="71.5703125" style="227" customWidth="1"/>
    <col min="7934" max="7934" width="13.7109375" style="227" customWidth="1"/>
    <col min="7935" max="7935" width="10.7109375" style="227" customWidth="1"/>
    <col min="7936" max="7936" width="13.5703125" style="227" customWidth="1"/>
    <col min="7937" max="7937" width="16" style="227" customWidth="1"/>
    <col min="7938" max="7938" width="23.7109375" style="227" customWidth="1"/>
    <col min="7939" max="7939" width="16.5703125" style="227" bestFit="1" customWidth="1"/>
    <col min="7940" max="7940" width="17.42578125" style="227" customWidth="1"/>
    <col min="7941" max="7941" width="20.140625" style="227" customWidth="1"/>
    <col min="7942" max="7942" width="23.5703125" style="227" customWidth="1"/>
    <col min="7943" max="7943" width="16.7109375" style="227" customWidth="1"/>
    <col min="7944" max="7945" width="11.42578125" style="227" customWidth="1"/>
    <col min="7946" max="7946" width="13.5703125" style="227" customWidth="1"/>
    <col min="7947" max="8187" width="11.42578125" style="227"/>
    <col min="8188" max="8188" width="10.140625" style="227" customWidth="1"/>
    <col min="8189" max="8189" width="71.5703125" style="227" customWidth="1"/>
    <col min="8190" max="8190" width="13.7109375" style="227" customWidth="1"/>
    <col min="8191" max="8191" width="10.7109375" style="227" customWidth="1"/>
    <col min="8192" max="8192" width="13.5703125" style="227" customWidth="1"/>
    <col min="8193" max="8193" width="16" style="227" customWidth="1"/>
    <col min="8194" max="8194" width="23.7109375" style="227" customWidth="1"/>
    <col min="8195" max="8195" width="16.5703125" style="227" bestFit="1" customWidth="1"/>
    <col min="8196" max="8196" width="17.42578125" style="227" customWidth="1"/>
    <col min="8197" max="8197" width="20.140625" style="227" customWidth="1"/>
    <col min="8198" max="8198" width="23.5703125" style="227" customWidth="1"/>
    <col min="8199" max="8199" width="16.7109375" style="227" customWidth="1"/>
    <col min="8200" max="8201" width="11.42578125" style="227" customWidth="1"/>
    <col min="8202" max="8202" width="13.5703125" style="227" customWidth="1"/>
    <col min="8203" max="8443" width="11.42578125" style="227"/>
    <col min="8444" max="8444" width="10.140625" style="227" customWidth="1"/>
    <col min="8445" max="8445" width="71.5703125" style="227" customWidth="1"/>
    <col min="8446" max="8446" width="13.7109375" style="227" customWidth="1"/>
    <col min="8447" max="8447" width="10.7109375" style="227" customWidth="1"/>
    <col min="8448" max="8448" width="13.5703125" style="227" customWidth="1"/>
    <col min="8449" max="8449" width="16" style="227" customWidth="1"/>
    <col min="8450" max="8450" width="23.7109375" style="227" customWidth="1"/>
    <col min="8451" max="8451" width="16.5703125" style="227" bestFit="1" customWidth="1"/>
    <col min="8452" max="8452" width="17.42578125" style="227" customWidth="1"/>
    <col min="8453" max="8453" width="20.140625" style="227" customWidth="1"/>
    <col min="8454" max="8454" width="23.5703125" style="227" customWidth="1"/>
    <col min="8455" max="8455" width="16.7109375" style="227" customWidth="1"/>
    <col min="8456" max="8457" width="11.42578125" style="227" customWidth="1"/>
    <col min="8458" max="8458" width="13.5703125" style="227" customWidth="1"/>
    <col min="8459" max="8699" width="11.42578125" style="227"/>
    <col min="8700" max="8700" width="10.140625" style="227" customWidth="1"/>
    <col min="8701" max="8701" width="71.5703125" style="227" customWidth="1"/>
    <col min="8702" max="8702" width="13.7109375" style="227" customWidth="1"/>
    <col min="8703" max="8703" width="10.7109375" style="227" customWidth="1"/>
    <col min="8704" max="8704" width="13.5703125" style="227" customWidth="1"/>
    <col min="8705" max="8705" width="16" style="227" customWidth="1"/>
    <col min="8706" max="8706" width="23.7109375" style="227" customWidth="1"/>
    <col min="8707" max="8707" width="16.5703125" style="227" bestFit="1" customWidth="1"/>
    <col min="8708" max="8708" width="17.42578125" style="227" customWidth="1"/>
    <col min="8709" max="8709" width="20.140625" style="227" customWidth="1"/>
    <col min="8710" max="8710" width="23.5703125" style="227" customWidth="1"/>
    <col min="8711" max="8711" width="16.7109375" style="227" customWidth="1"/>
    <col min="8712" max="8713" width="11.42578125" style="227" customWidth="1"/>
    <col min="8714" max="8714" width="13.5703125" style="227" customWidth="1"/>
    <col min="8715" max="8955" width="11.42578125" style="227"/>
    <col min="8956" max="8956" width="10.140625" style="227" customWidth="1"/>
    <col min="8957" max="8957" width="71.5703125" style="227" customWidth="1"/>
    <col min="8958" max="8958" width="13.7109375" style="227" customWidth="1"/>
    <col min="8959" max="8959" width="10.7109375" style="227" customWidth="1"/>
    <col min="8960" max="8960" width="13.5703125" style="227" customWidth="1"/>
    <col min="8961" max="8961" width="16" style="227" customWidth="1"/>
    <col min="8962" max="8962" width="23.7109375" style="227" customWidth="1"/>
    <col min="8963" max="8963" width="16.5703125" style="227" bestFit="1" customWidth="1"/>
    <col min="8964" max="8964" width="17.42578125" style="227" customWidth="1"/>
    <col min="8965" max="8965" width="20.140625" style="227" customWidth="1"/>
    <col min="8966" max="8966" width="23.5703125" style="227" customWidth="1"/>
    <col min="8967" max="8967" width="16.7109375" style="227" customWidth="1"/>
    <col min="8968" max="8969" width="11.42578125" style="227" customWidth="1"/>
    <col min="8970" max="8970" width="13.5703125" style="227" customWidth="1"/>
    <col min="8971" max="9211" width="11.42578125" style="227"/>
    <col min="9212" max="9212" width="10.140625" style="227" customWidth="1"/>
    <col min="9213" max="9213" width="71.5703125" style="227" customWidth="1"/>
    <col min="9214" max="9214" width="13.7109375" style="227" customWidth="1"/>
    <col min="9215" max="9215" width="10.7109375" style="227" customWidth="1"/>
    <col min="9216" max="9216" width="13.5703125" style="227" customWidth="1"/>
    <col min="9217" max="9217" width="16" style="227" customWidth="1"/>
    <col min="9218" max="9218" width="23.7109375" style="227" customWidth="1"/>
    <col min="9219" max="9219" width="16.5703125" style="227" bestFit="1" customWidth="1"/>
    <col min="9220" max="9220" width="17.42578125" style="227" customWidth="1"/>
    <col min="9221" max="9221" width="20.140625" style="227" customWidth="1"/>
    <col min="9222" max="9222" width="23.5703125" style="227" customWidth="1"/>
    <col min="9223" max="9223" width="16.7109375" style="227" customWidth="1"/>
    <col min="9224" max="9225" width="11.42578125" style="227" customWidth="1"/>
    <col min="9226" max="9226" width="13.5703125" style="227" customWidth="1"/>
    <col min="9227" max="9467" width="11.42578125" style="227"/>
    <col min="9468" max="9468" width="10.140625" style="227" customWidth="1"/>
    <col min="9469" max="9469" width="71.5703125" style="227" customWidth="1"/>
    <col min="9470" max="9470" width="13.7109375" style="227" customWidth="1"/>
    <col min="9471" max="9471" width="10.7109375" style="227" customWidth="1"/>
    <col min="9472" max="9472" width="13.5703125" style="227" customWidth="1"/>
    <col min="9473" max="9473" width="16" style="227" customWidth="1"/>
    <col min="9474" max="9474" width="23.7109375" style="227" customWidth="1"/>
    <col min="9475" max="9475" width="16.5703125" style="227" bestFit="1" customWidth="1"/>
    <col min="9476" max="9476" width="17.42578125" style="227" customWidth="1"/>
    <col min="9477" max="9477" width="20.140625" style="227" customWidth="1"/>
    <col min="9478" max="9478" width="23.5703125" style="227" customWidth="1"/>
    <col min="9479" max="9479" width="16.7109375" style="227" customWidth="1"/>
    <col min="9480" max="9481" width="11.42578125" style="227" customWidth="1"/>
    <col min="9482" max="9482" width="13.5703125" style="227" customWidth="1"/>
    <col min="9483" max="9723" width="11.42578125" style="227"/>
    <col min="9724" max="9724" width="10.140625" style="227" customWidth="1"/>
    <col min="9725" max="9725" width="71.5703125" style="227" customWidth="1"/>
    <col min="9726" max="9726" width="13.7109375" style="227" customWidth="1"/>
    <col min="9727" max="9727" width="10.7109375" style="227" customWidth="1"/>
    <col min="9728" max="9728" width="13.5703125" style="227" customWidth="1"/>
    <col min="9729" max="9729" width="16" style="227" customWidth="1"/>
    <col min="9730" max="9730" width="23.7109375" style="227" customWidth="1"/>
    <col min="9731" max="9731" width="16.5703125" style="227" bestFit="1" customWidth="1"/>
    <col min="9732" max="9732" width="17.42578125" style="227" customWidth="1"/>
    <col min="9733" max="9733" width="20.140625" style="227" customWidth="1"/>
    <col min="9734" max="9734" width="23.5703125" style="227" customWidth="1"/>
    <col min="9735" max="9735" width="16.7109375" style="227" customWidth="1"/>
    <col min="9736" max="9737" width="11.42578125" style="227" customWidth="1"/>
    <col min="9738" max="9738" width="13.5703125" style="227" customWidth="1"/>
    <col min="9739" max="9979" width="11.42578125" style="227"/>
    <col min="9980" max="9980" width="10.140625" style="227" customWidth="1"/>
    <col min="9981" max="9981" width="71.5703125" style="227" customWidth="1"/>
    <col min="9982" max="9982" width="13.7109375" style="227" customWidth="1"/>
    <col min="9983" max="9983" width="10.7109375" style="227" customWidth="1"/>
    <col min="9984" max="9984" width="13.5703125" style="227" customWidth="1"/>
    <col min="9985" max="9985" width="16" style="227" customWidth="1"/>
    <col min="9986" max="9986" width="23.7109375" style="227" customWidth="1"/>
    <col min="9987" max="9987" width="16.5703125" style="227" bestFit="1" customWidth="1"/>
    <col min="9988" max="9988" width="17.42578125" style="227" customWidth="1"/>
    <col min="9989" max="9989" width="20.140625" style="227" customWidth="1"/>
    <col min="9990" max="9990" width="23.5703125" style="227" customWidth="1"/>
    <col min="9991" max="9991" width="16.7109375" style="227" customWidth="1"/>
    <col min="9992" max="9993" width="11.42578125" style="227" customWidth="1"/>
    <col min="9994" max="9994" width="13.5703125" style="227" customWidth="1"/>
    <col min="9995" max="10235" width="11.42578125" style="227"/>
    <col min="10236" max="10236" width="10.140625" style="227" customWidth="1"/>
    <col min="10237" max="10237" width="71.5703125" style="227" customWidth="1"/>
    <col min="10238" max="10238" width="13.7109375" style="227" customWidth="1"/>
    <col min="10239" max="10239" width="10.7109375" style="227" customWidth="1"/>
    <col min="10240" max="10240" width="13.5703125" style="227" customWidth="1"/>
    <col min="10241" max="10241" width="16" style="227" customWidth="1"/>
    <col min="10242" max="10242" width="23.7109375" style="227" customWidth="1"/>
    <col min="10243" max="10243" width="16.5703125" style="227" bestFit="1" customWidth="1"/>
    <col min="10244" max="10244" width="17.42578125" style="227" customWidth="1"/>
    <col min="10245" max="10245" width="20.140625" style="227" customWidth="1"/>
    <col min="10246" max="10246" width="23.5703125" style="227" customWidth="1"/>
    <col min="10247" max="10247" width="16.7109375" style="227" customWidth="1"/>
    <col min="10248" max="10249" width="11.42578125" style="227" customWidth="1"/>
    <col min="10250" max="10250" width="13.5703125" style="227" customWidth="1"/>
    <col min="10251" max="10491" width="11.42578125" style="227"/>
    <col min="10492" max="10492" width="10.140625" style="227" customWidth="1"/>
    <col min="10493" max="10493" width="71.5703125" style="227" customWidth="1"/>
    <col min="10494" max="10494" width="13.7109375" style="227" customWidth="1"/>
    <col min="10495" max="10495" width="10.7109375" style="227" customWidth="1"/>
    <col min="10496" max="10496" width="13.5703125" style="227" customWidth="1"/>
    <col min="10497" max="10497" width="16" style="227" customWidth="1"/>
    <col min="10498" max="10498" width="23.7109375" style="227" customWidth="1"/>
    <col min="10499" max="10499" width="16.5703125" style="227" bestFit="1" customWidth="1"/>
    <col min="10500" max="10500" width="17.42578125" style="227" customWidth="1"/>
    <col min="10501" max="10501" width="20.140625" style="227" customWidth="1"/>
    <col min="10502" max="10502" width="23.5703125" style="227" customWidth="1"/>
    <col min="10503" max="10503" width="16.7109375" style="227" customWidth="1"/>
    <col min="10504" max="10505" width="11.42578125" style="227" customWidth="1"/>
    <col min="10506" max="10506" width="13.5703125" style="227" customWidth="1"/>
    <col min="10507" max="10747" width="11.42578125" style="227"/>
    <col min="10748" max="10748" width="10.140625" style="227" customWidth="1"/>
    <col min="10749" max="10749" width="71.5703125" style="227" customWidth="1"/>
    <col min="10750" max="10750" width="13.7109375" style="227" customWidth="1"/>
    <col min="10751" max="10751" width="10.7109375" style="227" customWidth="1"/>
    <col min="10752" max="10752" width="13.5703125" style="227" customWidth="1"/>
    <col min="10753" max="10753" width="16" style="227" customWidth="1"/>
    <col min="10754" max="10754" width="23.7109375" style="227" customWidth="1"/>
    <col min="10755" max="10755" width="16.5703125" style="227" bestFit="1" customWidth="1"/>
    <col min="10756" max="10756" width="17.42578125" style="227" customWidth="1"/>
    <col min="10757" max="10757" width="20.140625" style="227" customWidth="1"/>
    <col min="10758" max="10758" width="23.5703125" style="227" customWidth="1"/>
    <col min="10759" max="10759" width="16.7109375" style="227" customWidth="1"/>
    <col min="10760" max="10761" width="11.42578125" style="227" customWidth="1"/>
    <col min="10762" max="10762" width="13.5703125" style="227" customWidth="1"/>
    <col min="10763" max="11003" width="11.42578125" style="227"/>
    <col min="11004" max="11004" width="10.140625" style="227" customWidth="1"/>
    <col min="11005" max="11005" width="71.5703125" style="227" customWidth="1"/>
    <col min="11006" max="11006" width="13.7109375" style="227" customWidth="1"/>
    <col min="11007" max="11007" width="10.7109375" style="227" customWidth="1"/>
    <col min="11008" max="11008" width="13.5703125" style="227" customWidth="1"/>
    <col min="11009" max="11009" width="16" style="227" customWidth="1"/>
    <col min="11010" max="11010" width="23.7109375" style="227" customWidth="1"/>
    <col min="11011" max="11011" width="16.5703125" style="227" bestFit="1" customWidth="1"/>
    <col min="11012" max="11012" width="17.42578125" style="227" customWidth="1"/>
    <col min="11013" max="11013" width="20.140625" style="227" customWidth="1"/>
    <col min="11014" max="11014" width="23.5703125" style="227" customWidth="1"/>
    <col min="11015" max="11015" width="16.7109375" style="227" customWidth="1"/>
    <col min="11016" max="11017" width="11.42578125" style="227" customWidth="1"/>
    <col min="11018" max="11018" width="13.5703125" style="227" customWidth="1"/>
    <col min="11019" max="11259" width="11.42578125" style="227"/>
    <col min="11260" max="11260" width="10.140625" style="227" customWidth="1"/>
    <col min="11261" max="11261" width="71.5703125" style="227" customWidth="1"/>
    <col min="11262" max="11262" width="13.7109375" style="227" customWidth="1"/>
    <col min="11263" max="11263" width="10.7109375" style="227" customWidth="1"/>
    <col min="11264" max="11264" width="13.5703125" style="227" customWidth="1"/>
    <col min="11265" max="11265" width="16" style="227" customWidth="1"/>
    <col min="11266" max="11266" width="23.7109375" style="227" customWidth="1"/>
    <col min="11267" max="11267" width="16.5703125" style="227" bestFit="1" customWidth="1"/>
    <col min="11268" max="11268" width="17.42578125" style="227" customWidth="1"/>
    <col min="11269" max="11269" width="20.140625" style="227" customWidth="1"/>
    <col min="11270" max="11270" width="23.5703125" style="227" customWidth="1"/>
    <col min="11271" max="11271" width="16.7109375" style="227" customWidth="1"/>
    <col min="11272" max="11273" width="11.42578125" style="227" customWidth="1"/>
    <col min="11274" max="11274" width="13.5703125" style="227" customWidth="1"/>
    <col min="11275" max="11515" width="11.42578125" style="227"/>
    <col min="11516" max="11516" width="10.140625" style="227" customWidth="1"/>
    <col min="11517" max="11517" width="71.5703125" style="227" customWidth="1"/>
    <col min="11518" max="11518" width="13.7109375" style="227" customWidth="1"/>
    <col min="11519" max="11519" width="10.7109375" style="227" customWidth="1"/>
    <col min="11520" max="11520" width="13.5703125" style="227" customWidth="1"/>
    <col min="11521" max="11521" width="16" style="227" customWidth="1"/>
    <col min="11522" max="11522" width="23.7109375" style="227" customWidth="1"/>
    <col min="11523" max="11523" width="16.5703125" style="227" bestFit="1" customWidth="1"/>
    <col min="11524" max="11524" width="17.42578125" style="227" customWidth="1"/>
    <col min="11525" max="11525" width="20.140625" style="227" customWidth="1"/>
    <col min="11526" max="11526" width="23.5703125" style="227" customWidth="1"/>
    <col min="11527" max="11527" width="16.7109375" style="227" customWidth="1"/>
    <col min="11528" max="11529" width="11.42578125" style="227" customWidth="1"/>
    <col min="11530" max="11530" width="13.5703125" style="227" customWidth="1"/>
    <col min="11531" max="11771" width="11.42578125" style="227"/>
    <col min="11772" max="11772" width="10.140625" style="227" customWidth="1"/>
    <col min="11773" max="11773" width="71.5703125" style="227" customWidth="1"/>
    <col min="11774" max="11774" width="13.7109375" style="227" customWidth="1"/>
    <col min="11775" max="11775" width="10.7109375" style="227" customWidth="1"/>
    <col min="11776" max="11776" width="13.5703125" style="227" customWidth="1"/>
    <col min="11777" max="11777" width="16" style="227" customWidth="1"/>
    <col min="11778" max="11778" width="23.7109375" style="227" customWidth="1"/>
    <col min="11779" max="11779" width="16.5703125" style="227" bestFit="1" customWidth="1"/>
    <col min="11780" max="11780" width="17.42578125" style="227" customWidth="1"/>
    <col min="11781" max="11781" width="20.140625" style="227" customWidth="1"/>
    <col min="11782" max="11782" width="23.5703125" style="227" customWidth="1"/>
    <col min="11783" max="11783" width="16.7109375" style="227" customWidth="1"/>
    <col min="11784" max="11785" width="11.42578125" style="227" customWidth="1"/>
    <col min="11786" max="11786" width="13.5703125" style="227" customWidth="1"/>
    <col min="11787" max="12027" width="11.42578125" style="227"/>
    <col min="12028" max="12028" width="10.140625" style="227" customWidth="1"/>
    <col min="12029" max="12029" width="71.5703125" style="227" customWidth="1"/>
    <col min="12030" max="12030" width="13.7109375" style="227" customWidth="1"/>
    <col min="12031" max="12031" width="10.7109375" style="227" customWidth="1"/>
    <col min="12032" max="12032" width="13.5703125" style="227" customWidth="1"/>
    <col min="12033" max="12033" width="16" style="227" customWidth="1"/>
    <col min="12034" max="12034" width="23.7109375" style="227" customWidth="1"/>
    <col min="12035" max="12035" width="16.5703125" style="227" bestFit="1" customWidth="1"/>
    <col min="12036" max="12036" width="17.42578125" style="227" customWidth="1"/>
    <col min="12037" max="12037" width="20.140625" style="227" customWidth="1"/>
    <col min="12038" max="12038" width="23.5703125" style="227" customWidth="1"/>
    <col min="12039" max="12039" width="16.7109375" style="227" customWidth="1"/>
    <col min="12040" max="12041" width="11.42578125" style="227" customWidth="1"/>
    <col min="12042" max="12042" width="13.5703125" style="227" customWidth="1"/>
    <col min="12043" max="12283" width="11.42578125" style="227"/>
    <col min="12284" max="12284" width="10.140625" style="227" customWidth="1"/>
    <col min="12285" max="12285" width="71.5703125" style="227" customWidth="1"/>
    <col min="12286" max="12286" width="13.7109375" style="227" customWidth="1"/>
    <col min="12287" max="12287" width="10.7109375" style="227" customWidth="1"/>
    <col min="12288" max="12288" width="13.5703125" style="227" customWidth="1"/>
    <col min="12289" max="12289" width="16" style="227" customWidth="1"/>
    <col min="12290" max="12290" width="23.7109375" style="227" customWidth="1"/>
    <col min="12291" max="12291" width="16.5703125" style="227" bestFit="1" customWidth="1"/>
    <col min="12292" max="12292" width="17.42578125" style="227" customWidth="1"/>
    <col min="12293" max="12293" width="20.140625" style="227" customWidth="1"/>
    <col min="12294" max="12294" width="23.5703125" style="227" customWidth="1"/>
    <col min="12295" max="12295" width="16.7109375" style="227" customWidth="1"/>
    <col min="12296" max="12297" width="11.42578125" style="227" customWidth="1"/>
    <col min="12298" max="12298" width="13.5703125" style="227" customWidth="1"/>
    <col min="12299" max="12539" width="11.42578125" style="227"/>
    <col min="12540" max="12540" width="10.140625" style="227" customWidth="1"/>
    <col min="12541" max="12541" width="71.5703125" style="227" customWidth="1"/>
    <col min="12542" max="12542" width="13.7109375" style="227" customWidth="1"/>
    <col min="12543" max="12543" width="10.7109375" style="227" customWidth="1"/>
    <col min="12544" max="12544" width="13.5703125" style="227" customWidth="1"/>
    <col min="12545" max="12545" width="16" style="227" customWidth="1"/>
    <col min="12546" max="12546" width="23.7109375" style="227" customWidth="1"/>
    <col min="12547" max="12547" width="16.5703125" style="227" bestFit="1" customWidth="1"/>
    <col min="12548" max="12548" width="17.42578125" style="227" customWidth="1"/>
    <col min="12549" max="12549" width="20.140625" style="227" customWidth="1"/>
    <col min="12550" max="12550" width="23.5703125" style="227" customWidth="1"/>
    <col min="12551" max="12551" width="16.7109375" style="227" customWidth="1"/>
    <col min="12552" max="12553" width="11.42578125" style="227" customWidth="1"/>
    <col min="12554" max="12554" width="13.5703125" style="227" customWidth="1"/>
    <col min="12555" max="12795" width="11.42578125" style="227"/>
    <col min="12796" max="12796" width="10.140625" style="227" customWidth="1"/>
    <col min="12797" max="12797" width="71.5703125" style="227" customWidth="1"/>
    <col min="12798" max="12798" width="13.7109375" style="227" customWidth="1"/>
    <col min="12799" max="12799" width="10.7109375" style="227" customWidth="1"/>
    <col min="12800" max="12800" width="13.5703125" style="227" customWidth="1"/>
    <col min="12801" max="12801" width="16" style="227" customWidth="1"/>
    <col min="12802" max="12802" width="23.7109375" style="227" customWidth="1"/>
    <col min="12803" max="12803" width="16.5703125" style="227" bestFit="1" customWidth="1"/>
    <col min="12804" max="12804" width="17.42578125" style="227" customWidth="1"/>
    <col min="12805" max="12805" width="20.140625" style="227" customWidth="1"/>
    <col min="12806" max="12806" width="23.5703125" style="227" customWidth="1"/>
    <col min="12807" max="12807" width="16.7109375" style="227" customWidth="1"/>
    <col min="12808" max="12809" width="11.42578125" style="227" customWidth="1"/>
    <col min="12810" max="12810" width="13.5703125" style="227" customWidth="1"/>
    <col min="12811" max="13051" width="11.42578125" style="227"/>
    <col min="13052" max="13052" width="10.140625" style="227" customWidth="1"/>
    <col min="13053" max="13053" width="71.5703125" style="227" customWidth="1"/>
    <col min="13054" max="13054" width="13.7109375" style="227" customWidth="1"/>
    <col min="13055" max="13055" width="10.7109375" style="227" customWidth="1"/>
    <col min="13056" max="13056" width="13.5703125" style="227" customWidth="1"/>
    <col min="13057" max="13057" width="16" style="227" customWidth="1"/>
    <col min="13058" max="13058" width="23.7109375" style="227" customWidth="1"/>
    <col min="13059" max="13059" width="16.5703125" style="227" bestFit="1" customWidth="1"/>
    <col min="13060" max="13060" width="17.42578125" style="227" customWidth="1"/>
    <col min="13061" max="13061" width="20.140625" style="227" customWidth="1"/>
    <col min="13062" max="13062" width="23.5703125" style="227" customWidth="1"/>
    <col min="13063" max="13063" width="16.7109375" style="227" customWidth="1"/>
    <col min="13064" max="13065" width="11.42578125" style="227" customWidth="1"/>
    <col min="13066" max="13066" width="13.5703125" style="227" customWidth="1"/>
    <col min="13067" max="13307" width="11.42578125" style="227"/>
    <col min="13308" max="13308" width="10.140625" style="227" customWidth="1"/>
    <col min="13309" max="13309" width="71.5703125" style="227" customWidth="1"/>
    <col min="13310" max="13310" width="13.7109375" style="227" customWidth="1"/>
    <col min="13311" max="13311" width="10.7109375" style="227" customWidth="1"/>
    <col min="13312" max="13312" width="13.5703125" style="227" customWidth="1"/>
    <col min="13313" max="13313" width="16" style="227" customWidth="1"/>
    <col min="13314" max="13314" width="23.7109375" style="227" customWidth="1"/>
    <col min="13315" max="13315" width="16.5703125" style="227" bestFit="1" customWidth="1"/>
    <col min="13316" max="13316" width="17.42578125" style="227" customWidth="1"/>
    <col min="13317" max="13317" width="20.140625" style="227" customWidth="1"/>
    <col min="13318" max="13318" width="23.5703125" style="227" customWidth="1"/>
    <col min="13319" max="13319" width="16.7109375" style="227" customWidth="1"/>
    <col min="13320" max="13321" width="11.42578125" style="227" customWidth="1"/>
    <col min="13322" max="13322" width="13.5703125" style="227" customWidth="1"/>
    <col min="13323" max="13563" width="11.42578125" style="227"/>
    <col min="13564" max="13564" width="10.140625" style="227" customWidth="1"/>
    <col min="13565" max="13565" width="71.5703125" style="227" customWidth="1"/>
    <col min="13566" max="13566" width="13.7109375" style="227" customWidth="1"/>
    <col min="13567" max="13567" width="10.7109375" style="227" customWidth="1"/>
    <col min="13568" max="13568" width="13.5703125" style="227" customWidth="1"/>
    <col min="13569" max="13569" width="16" style="227" customWidth="1"/>
    <col min="13570" max="13570" width="23.7109375" style="227" customWidth="1"/>
    <col min="13571" max="13571" width="16.5703125" style="227" bestFit="1" customWidth="1"/>
    <col min="13572" max="13572" width="17.42578125" style="227" customWidth="1"/>
    <col min="13573" max="13573" width="20.140625" style="227" customWidth="1"/>
    <col min="13574" max="13574" width="23.5703125" style="227" customWidth="1"/>
    <col min="13575" max="13575" width="16.7109375" style="227" customWidth="1"/>
    <col min="13576" max="13577" width="11.42578125" style="227" customWidth="1"/>
    <col min="13578" max="13578" width="13.5703125" style="227" customWidth="1"/>
    <col min="13579" max="13819" width="11.42578125" style="227"/>
    <col min="13820" max="13820" width="10.140625" style="227" customWidth="1"/>
    <col min="13821" max="13821" width="71.5703125" style="227" customWidth="1"/>
    <col min="13822" max="13822" width="13.7109375" style="227" customWidth="1"/>
    <col min="13823" max="13823" width="10.7109375" style="227" customWidth="1"/>
    <col min="13824" max="13824" width="13.5703125" style="227" customWidth="1"/>
    <col min="13825" max="13825" width="16" style="227" customWidth="1"/>
    <col min="13826" max="13826" width="23.7109375" style="227" customWidth="1"/>
    <col min="13827" max="13827" width="16.5703125" style="227" bestFit="1" customWidth="1"/>
    <col min="13828" max="13828" width="17.42578125" style="227" customWidth="1"/>
    <col min="13829" max="13829" width="20.140625" style="227" customWidth="1"/>
    <col min="13830" max="13830" width="23.5703125" style="227" customWidth="1"/>
    <col min="13831" max="13831" width="16.7109375" style="227" customWidth="1"/>
    <col min="13832" max="13833" width="11.42578125" style="227" customWidth="1"/>
    <col min="13834" max="13834" width="13.5703125" style="227" customWidth="1"/>
    <col min="13835" max="14075" width="11.42578125" style="227"/>
    <col min="14076" max="14076" width="10.140625" style="227" customWidth="1"/>
    <col min="14077" max="14077" width="71.5703125" style="227" customWidth="1"/>
    <col min="14078" max="14078" width="13.7109375" style="227" customWidth="1"/>
    <col min="14079" max="14079" width="10.7109375" style="227" customWidth="1"/>
    <col min="14080" max="14080" width="13.5703125" style="227" customWidth="1"/>
    <col min="14081" max="14081" width="16" style="227" customWidth="1"/>
    <col min="14082" max="14082" width="23.7109375" style="227" customWidth="1"/>
    <col min="14083" max="14083" width="16.5703125" style="227" bestFit="1" customWidth="1"/>
    <col min="14084" max="14084" width="17.42578125" style="227" customWidth="1"/>
    <col min="14085" max="14085" width="20.140625" style="227" customWidth="1"/>
    <col min="14086" max="14086" width="23.5703125" style="227" customWidth="1"/>
    <col min="14087" max="14087" width="16.7109375" style="227" customWidth="1"/>
    <col min="14088" max="14089" width="11.42578125" style="227" customWidth="1"/>
    <col min="14090" max="14090" width="13.5703125" style="227" customWidth="1"/>
    <col min="14091" max="14331" width="11.42578125" style="227"/>
    <col min="14332" max="14332" width="10.140625" style="227" customWidth="1"/>
    <col min="14333" max="14333" width="71.5703125" style="227" customWidth="1"/>
    <col min="14334" max="14334" width="13.7109375" style="227" customWidth="1"/>
    <col min="14335" max="14335" width="10.7109375" style="227" customWidth="1"/>
    <col min="14336" max="14336" width="13.5703125" style="227" customWidth="1"/>
    <col min="14337" max="14337" width="16" style="227" customWidth="1"/>
    <col min="14338" max="14338" width="23.7109375" style="227" customWidth="1"/>
    <col min="14339" max="14339" width="16.5703125" style="227" bestFit="1" customWidth="1"/>
    <col min="14340" max="14340" width="17.42578125" style="227" customWidth="1"/>
    <col min="14341" max="14341" width="20.140625" style="227" customWidth="1"/>
    <col min="14342" max="14342" width="23.5703125" style="227" customWidth="1"/>
    <col min="14343" max="14343" width="16.7109375" style="227" customWidth="1"/>
    <col min="14344" max="14345" width="11.42578125" style="227" customWidth="1"/>
    <col min="14346" max="14346" width="13.5703125" style="227" customWidth="1"/>
    <col min="14347" max="14587" width="11.42578125" style="227"/>
    <col min="14588" max="14588" width="10.140625" style="227" customWidth="1"/>
    <col min="14589" max="14589" width="71.5703125" style="227" customWidth="1"/>
    <col min="14590" max="14590" width="13.7109375" style="227" customWidth="1"/>
    <col min="14591" max="14591" width="10.7109375" style="227" customWidth="1"/>
    <col min="14592" max="14592" width="13.5703125" style="227" customWidth="1"/>
    <col min="14593" max="14593" width="16" style="227" customWidth="1"/>
    <col min="14594" max="14594" width="23.7109375" style="227" customWidth="1"/>
    <col min="14595" max="14595" width="16.5703125" style="227" bestFit="1" customWidth="1"/>
    <col min="14596" max="14596" width="17.42578125" style="227" customWidth="1"/>
    <col min="14597" max="14597" width="20.140625" style="227" customWidth="1"/>
    <col min="14598" max="14598" width="23.5703125" style="227" customWidth="1"/>
    <col min="14599" max="14599" width="16.7109375" style="227" customWidth="1"/>
    <col min="14600" max="14601" width="11.42578125" style="227" customWidth="1"/>
    <col min="14602" max="14602" width="13.5703125" style="227" customWidth="1"/>
    <col min="14603" max="14843" width="11.42578125" style="227"/>
    <col min="14844" max="14844" width="10.140625" style="227" customWidth="1"/>
    <col min="14845" max="14845" width="71.5703125" style="227" customWidth="1"/>
    <col min="14846" max="14846" width="13.7109375" style="227" customWidth="1"/>
    <col min="14847" max="14847" width="10.7109375" style="227" customWidth="1"/>
    <col min="14848" max="14848" width="13.5703125" style="227" customWidth="1"/>
    <col min="14849" max="14849" width="16" style="227" customWidth="1"/>
    <col min="14850" max="14850" width="23.7109375" style="227" customWidth="1"/>
    <col min="14851" max="14851" width="16.5703125" style="227" bestFit="1" customWidth="1"/>
    <col min="14852" max="14852" width="17.42578125" style="227" customWidth="1"/>
    <col min="14853" max="14853" width="20.140625" style="227" customWidth="1"/>
    <col min="14854" max="14854" width="23.5703125" style="227" customWidth="1"/>
    <col min="14855" max="14855" width="16.7109375" style="227" customWidth="1"/>
    <col min="14856" max="14857" width="11.42578125" style="227" customWidth="1"/>
    <col min="14858" max="14858" width="13.5703125" style="227" customWidth="1"/>
    <col min="14859" max="15099" width="11.42578125" style="227"/>
    <col min="15100" max="15100" width="10.140625" style="227" customWidth="1"/>
    <col min="15101" max="15101" width="71.5703125" style="227" customWidth="1"/>
    <col min="15102" max="15102" width="13.7109375" style="227" customWidth="1"/>
    <col min="15103" max="15103" width="10.7109375" style="227" customWidth="1"/>
    <col min="15104" max="15104" width="13.5703125" style="227" customWidth="1"/>
    <col min="15105" max="15105" width="16" style="227" customWidth="1"/>
    <col min="15106" max="15106" width="23.7109375" style="227" customWidth="1"/>
    <col min="15107" max="15107" width="16.5703125" style="227" bestFit="1" customWidth="1"/>
    <col min="15108" max="15108" width="17.42578125" style="227" customWidth="1"/>
    <col min="15109" max="15109" width="20.140625" style="227" customWidth="1"/>
    <col min="15110" max="15110" width="23.5703125" style="227" customWidth="1"/>
    <col min="15111" max="15111" width="16.7109375" style="227" customWidth="1"/>
    <col min="15112" max="15113" width="11.42578125" style="227" customWidth="1"/>
    <col min="15114" max="15114" width="13.5703125" style="227" customWidth="1"/>
    <col min="15115" max="15355" width="11.42578125" style="227"/>
    <col min="15356" max="15356" width="10.140625" style="227" customWidth="1"/>
    <col min="15357" max="15357" width="71.5703125" style="227" customWidth="1"/>
    <col min="15358" max="15358" width="13.7109375" style="227" customWidth="1"/>
    <col min="15359" max="15359" width="10.7109375" style="227" customWidth="1"/>
    <col min="15360" max="15360" width="13.5703125" style="227" customWidth="1"/>
    <col min="15361" max="15361" width="16" style="227" customWidth="1"/>
    <col min="15362" max="15362" width="23.7109375" style="227" customWidth="1"/>
    <col min="15363" max="15363" width="16.5703125" style="227" bestFit="1" customWidth="1"/>
    <col min="15364" max="15364" width="17.42578125" style="227" customWidth="1"/>
    <col min="15365" max="15365" width="20.140625" style="227" customWidth="1"/>
    <col min="15366" max="15366" width="23.5703125" style="227" customWidth="1"/>
    <col min="15367" max="15367" width="16.7109375" style="227" customWidth="1"/>
    <col min="15368" max="15369" width="11.42578125" style="227" customWidth="1"/>
    <col min="15370" max="15370" width="13.5703125" style="227" customWidth="1"/>
    <col min="15371" max="15611" width="11.42578125" style="227"/>
    <col min="15612" max="15612" width="10.140625" style="227" customWidth="1"/>
    <col min="15613" max="15613" width="71.5703125" style="227" customWidth="1"/>
    <col min="15614" max="15614" width="13.7109375" style="227" customWidth="1"/>
    <col min="15615" max="15615" width="10.7109375" style="227" customWidth="1"/>
    <col min="15616" max="15616" width="13.5703125" style="227" customWidth="1"/>
    <col min="15617" max="15617" width="16" style="227" customWidth="1"/>
    <col min="15618" max="15618" width="23.7109375" style="227" customWidth="1"/>
    <col min="15619" max="15619" width="16.5703125" style="227" bestFit="1" customWidth="1"/>
    <col min="15620" max="15620" width="17.42578125" style="227" customWidth="1"/>
    <col min="15621" max="15621" width="20.140625" style="227" customWidth="1"/>
    <col min="15622" max="15622" width="23.5703125" style="227" customWidth="1"/>
    <col min="15623" max="15623" width="16.7109375" style="227" customWidth="1"/>
    <col min="15624" max="15625" width="11.42578125" style="227" customWidth="1"/>
    <col min="15626" max="15626" width="13.5703125" style="227" customWidth="1"/>
    <col min="15627" max="15867" width="11.42578125" style="227"/>
    <col min="15868" max="15868" width="10.140625" style="227" customWidth="1"/>
    <col min="15869" max="15869" width="71.5703125" style="227" customWidth="1"/>
    <col min="15870" max="15870" width="13.7109375" style="227" customWidth="1"/>
    <col min="15871" max="15871" width="10.7109375" style="227" customWidth="1"/>
    <col min="15872" max="15872" width="13.5703125" style="227" customWidth="1"/>
    <col min="15873" max="15873" width="16" style="227" customWidth="1"/>
    <col min="15874" max="15874" width="23.7109375" style="227" customWidth="1"/>
    <col min="15875" max="15875" width="16.5703125" style="227" bestFit="1" customWidth="1"/>
    <col min="15876" max="15876" width="17.42578125" style="227" customWidth="1"/>
    <col min="15877" max="15877" width="20.140625" style="227" customWidth="1"/>
    <col min="15878" max="15878" width="23.5703125" style="227" customWidth="1"/>
    <col min="15879" max="15879" width="16.7109375" style="227" customWidth="1"/>
    <col min="15880" max="15881" width="11.42578125" style="227" customWidth="1"/>
    <col min="15882" max="15882" width="13.5703125" style="227" customWidth="1"/>
    <col min="15883" max="16123" width="11.42578125" style="227"/>
    <col min="16124" max="16124" width="10.140625" style="227" customWidth="1"/>
    <col min="16125" max="16125" width="71.5703125" style="227" customWidth="1"/>
    <col min="16126" max="16126" width="13.7109375" style="227" customWidth="1"/>
    <col min="16127" max="16127" width="10.7109375" style="227" customWidth="1"/>
    <col min="16128" max="16128" width="13.5703125" style="227" customWidth="1"/>
    <col min="16129" max="16129" width="16" style="227" customWidth="1"/>
    <col min="16130" max="16130" width="23.7109375" style="227" customWidth="1"/>
    <col min="16131" max="16131" width="16.5703125" style="227" bestFit="1" customWidth="1"/>
    <col min="16132" max="16132" width="17.42578125" style="227" customWidth="1"/>
    <col min="16133" max="16133" width="20.140625" style="227" customWidth="1"/>
    <col min="16134" max="16134" width="23.5703125" style="227" customWidth="1"/>
    <col min="16135" max="16135" width="16.7109375" style="227" customWidth="1"/>
    <col min="16136" max="16137" width="11.42578125" style="227" customWidth="1"/>
    <col min="16138" max="16138" width="13.5703125" style="227" customWidth="1"/>
    <col min="16139" max="16384" width="11.42578125" style="227"/>
  </cols>
  <sheetData>
    <row r="1" spans="1:9">
      <c r="A1" s="294"/>
      <c r="B1" s="295"/>
      <c r="D1" s="296"/>
      <c r="E1" s="296"/>
      <c r="F1" s="296"/>
      <c r="G1" s="296"/>
      <c r="H1" s="294"/>
    </row>
    <row r="2" spans="1:9">
      <c r="A2" s="294"/>
      <c r="B2" s="295"/>
      <c r="D2" s="296"/>
      <c r="E2" s="296"/>
      <c r="F2" s="296"/>
      <c r="G2" s="296"/>
      <c r="H2" s="294"/>
    </row>
    <row r="3" spans="1:9">
      <c r="A3" s="294"/>
      <c r="B3" s="295"/>
      <c r="D3" s="296"/>
      <c r="E3" s="296"/>
      <c r="F3" s="296"/>
      <c r="G3" s="296"/>
      <c r="H3" s="294"/>
    </row>
    <row r="4" spans="1:9">
      <c r="A4" s="294"/>
      <c r="B4" s="295"/>
      <c r="D4" s="296"/>
      <c r="E4" s="296"/>
      <c r="F4" s="296"/>
      <c r="G4" s="296"/>
      <c r="H4" s="294"/>
    </row>
    <row r="5" spans="1:9">
      <c r="A5" s="294"/>
      <c r="B5" s="295"/>
      <c r="D5" s="296"/>
      <c r="E5" s="296"/>
      <c r="F5" s="296"/>
      <c r="G5" s="296"/>
      <c r="H5" s="294"/>
    </row>
    <row r="6" spans="1:9">
      <c r="A6" s="294"/>
      <c r="B6" s="295"/>
      <c r="D6" s="296"/>
      <c r="E6" s="296"/>
      <c r="F6" s="296"/>
      <c r="G6" s="296"/>
      <c r="H6" s="294"/>
    </row>
    <row r="7" spans="1:9" customFormat="1" ht="15.75" customHeight="1">
      <c r="A7" s="297" t="s">
        <v>495</v>
      </c>
      <c r="B7" s="297"/>
      <c r="C7" s="297"/>
      <c r="D7" s="297"/>
      <c r="E7" s="297"/>
      <c r="F7" s="297"/>
      <c r="G7" s="297"/>
      <c r="H7" s="297"/>
      <c r="I7" s="261"/>
    </row>
    <row r="8" spans="1:9" customFormat="1" ht="12.75" customHeight="1">
      <c r="A8" s="297" t="s">
        <v>496</v>
      </c>
      <c r="B8" s="297"/>
      <c r="C8" s="297"/>
      <c r="D8" s="297"/>
      <c r="E8" s="297"/>
      <c r="F8" s="297"/>
      <c r="G8" s="297"/>
      <c r="H8" s="297"/>
      <c r="I8" s="261"/>
    </row>
    <row r="9" spans="1:9" customFormat="1" ht="12.75" customHeight="1">
      <c r="A9" s="297" t="s">
        <v>497</v>
      </c>
      <c r="B9" s="297"/>
      <c r="C9" s="297"/>
      <c r="D9" s="297"/>
      <c r="E9" s="297"/>
      <c r="F9" s="297"/>
      <c r="G9" s="297"/>
      <c r="H9" s="297"/>
      <c r="I9" s="261"/>
    </row>
    <row r="10" spans="1:9" customFormat="1" ht="12.75" customHeight="1">
      <c r="A10" s="297" t="s">
        <v>498</v>
      </c>
      <c r="B10" s="297"/>
      <c r="C10" s="297"/>
      <c r="D10" s="297"/>
      <c r="E10" s="297"/>
      <c r="F10" s="297"/>
      <c r="G10" s="297"/>
      <c r="H10" s="297"/>
      <c r="I10" s="261"/>
    </row>
    <row r="11" spans="1:9" customFormat="1" ht="12.75" customHeight="1">
      <c r="A11" s="298" t="s">
        <v>499</v>
      </c>
      <c r="B11" s="298"/>
      <c r="C11" s="298"/>
      <c r="D11" s="298"/>
      <c r="E11" s="298"/>
      <c r="F11" s="298"/>
      <c r="G11" s="298"/>
      <c r="H11" s="298"/>
      <c r="I11" s="261"/>
    </row>
    <row r="12" spans="1:9">
      <c r="A12" s="294"/>
      <c r="B12" s="295"/>
      <c r="D12" s="296"/>
      <c r="E12" s="296"/>
      <c r="F12" s="296"/>
      <c r="G12" s="296"/>
      <c r="H12" s="294"/>
    </row>
    <row r="13" spans="1:9" s="238" customFormat="1" ht="20.25">
      <c r="A13" s="299"/>
      <c r="B13" s="300" t="s">
        <v>234</v>
      </c>
      <c r="C13" s="301"/>
      <c r="D13" s="301"/>
      <c r="E13" s="301"/>
      <c r="F13" s="301"/>
      <c r="G13" s="301"/>
      <c r="H13" s="302"/>
    </row>
    <row r="14" spans="1:9" s="238" customFormat="1" ht="20.25">
      <c r="A14" s="299"/>
      <c r="B14" s="303" t="s">
        <v>493</v>
      </c>
      <c r="C14" s="304"/>
      <c r="D14" s="304"/>
      <c r="E14" s="304"/>
      <c r="F14" s="304"/>
      <c r="G14" s="304"/>
      <c r="H14" s="305"/>
    </row>
    <row r="15" spans="1:9" s="238" customFormat="1" ht="20.25">
      <c r="A15" s="299"/>
      <c r="B15" s="303" t="s">
        <v>500</v>
      </c>
      <c r="C15" s="304"/>
      <c r="D15" s="304"/>
      <c r="E15" s="304"/>
      <c r="F15" s="304"/>
      <c r="G15" s="304"/>
      <c r="H15" s="305"/>
    </row>
    <row r="16" spans="1:9" s="235" customFormat="1" ht="20.25">
      <c r="A16" s="306"/>
      <c r="B16" s="307" t="s">
        <v>4</v>
      </c>
      <c r="C16" s="308" t="s">
        <v>5</v>
      </c>
      <c r="D16" s="309" t="s">
        <v>6</v>
      </c>
      <c r="E16" s="310" t="s">
        <v>7</v>
      </c>
      <c r="F16" s="310" t="s">
        <v>8</v>
      </c>
      <c r="G16" s="311" t="s">
        <v>9</v>
      </c>
      <c r="H16" s="312" t="s">
        <v>10</v>
      </c>
    </row>
    <row r="17" spans="1:10">
      <c r="A17" s="294"/>
      <c r="B17" s="313"/>
      <c r="C17" s="229"/>
      <c r="D17" s="226"/>
      <c r="E17" s="226"/>
      <c r="F17" s="226"/>
      <c r="G17" s="226"/>
      <c r="H17" s="314"/>
      <c r="J17" s="228"/>
    </row>
    <row r="18" spans="1:10" s="239" customFormat="1">
      <c r="A18" s="343"/>
      <c r="B18" s="344">
        <v>1</v>
      </c>
      <c r="C18" s="345" t="s">
        <v>203</v>
      </c>
      <c r="D18" s="346"/>
      <c r="E18" s="346"/>
      <c r="F18" s="347"/>
      <c r="G18" s="346"/>
      <c r="H18" s="342"/>
    </row>
    <row r="19" spans="1:10" s="239" customFormat="1" ht="56.25">
      <c r="A19" s="343"/>
      <c r="B19" s="348">
        <f>B18+0.01</f>
        <v>1.01</v>
      </c>
      <c r="C19" s="349" t="s">
        <v>486</v>
      </c>
      <c r="D19" s="350">
        <v>1</v>
      </c>
      <c r="E19" s="351" t="s">
        <v>3</v>
      </c>
      <c r="F19" s="350"/>
      <c r="G19" s="352"/>
      <c r="H19" s="342"/>
    </row>
    <row r="20" spans="1:10" s="239" customFormat="1">
      <c r="A20" s="343"/>
      <c r="B20" s="348">
        <f>+B19+0.01</f>
        <v>1.02</v>
      </c>
      <c r="C20" s="349" t="s">
        <v>484</v>
      </c>
      <c r="D20" s="350">
        <v>1</v>
      </c>
      <c r="E20" s="351" t="s">
        <v>3</v>
      </c>
      <c r="F20" s="350"/>
      <c r="G20" s="352"/>
      <c r="H20" s="342"/>
    </row>
    <row r="21" spans="1:10" s="239" customFormat="1">
      <c r="A21" s="343"/>
      <c r="B21" s="348">
        <f>+B20+0.01</f>
        <v>1.03</v>
      </c>
      <c r="C21" s="349" t="s">
        <v>323</v>
      </c>
      <c r="D21" s="350">
        <v>5</v>
      </c>
      <c r="E21" s="351" t="s">
        <v>324</v>
      </c>
      <c r="F21" s="350"/>
      <c r="G21" s="352"/>
      <c r="H21" s="342"/>
    </row>
    <row r="22" spans="1:10" s="239" customFormat="1">
      <c r="A22" s="343"/>
      <c r="B22" s="348">
        <f t="shared" ref="B22" si="0">+B21+0.01</f>
        <v>1.04</v>
      </c>
      <c r="C22" s="353" t="s">
        <v>357</v>
      </c>
      <c r="D22" s="354">
        <v>0</v>
      </c>
      <c r="E22" s="355" t="s">
        <v>2</v>
      </c>
      <c r="F22" s="350"/>
      <c r="G22" s="352"/>
      <c r="H22" s="342"/>
    </row>
    <row r="23" spans="1:10">
      <c r="A23" s="356"/>
      <c r="B23" s="357"/>
      <c r="C23" s="358"/>
      <c r="D23" s="359"/>
      <c r="E23" s="359"/>
      <c r="F23" s="360"/>
      <c r="G23" s="361" t="s">
        <v>33</v>
      </c>
      <c r="H23" s="362">
        <f>SUM(G19:G22)</f>
        <v>0</v>
      </c>
      <c r="J23" s="228"/>
    </row>
    <row r="24" spans="1:10">
      <c r="A24" s="356"/>
      <c r="B24" s="357"/>
      <c r="C24" s="358"/>
      <c r="D24" s="359"/>
      <c r="E24" s="359"/>
      <c r="F24" s="360"/>
      <c r="G24" s="360"/>
      <c r="H24" s="356"/>
      <c r="J24" s="228"/>
    </row>
    <row r="25" spans="1:10" s="239" customFormat="1">
      <c r="A25" s="343"/>
      <c r="B25" s="344">
        <v>2</v>
      </c>
      <c r="C25" s="345" t="s">
        <v>71</v>
      </c>
      <c r="D25" s="346"/>
      <c r="E25" s="346"/>
      <c r="F25" s="347"/>
      <c r="G25" s="346"/>
      <c r="H25" s="342"/>
    </row>
    <row r="26" spans="1:10" s="239" customFormat="1">
      <c r="A26" s="343"/>
      <c r="B26" s="348">
        <f>+B25+0.01</f>
        <v>2.0099999999999998</v>
      </c>
      <c r="C26" s="349" t="s">
        <v>453</v>
      </c>
      <c r="D26" s="350">
        <f>5903.66/10000</f>
        <v>0.59036599999999995</v>
      </c>
      <c r="E26" s="351" t="s">
        <v>329</v>
      </c>
      <c r="F26" s="350"/>
      <c r="G26" s="352"/>
      <c r="H26" s="342"/>
    </row>
    <row r="27" spans="1:10" s="239" customFormat="1">
      <c r="A27" s="343"/>
      <c r="B27" s="348">
        <f t="shared" ref="B27:B38" si="1">+B26+0.01</f>
        <v>2.0199999999999996</v>
      </c>
      <c r="C27" s="349" t="s">
        <v>454</v>
      </c>
      <c r="D27" s="350">
        <f>5903.66*0.05</f>
        <v>295.18299999999999</v>
      </c>
      <c r="E27" s="351" t="s">
        <v>45</v>
      </c>
      <c r="F27" s="350"/>
      <c r="G27" s="352"/>
      <c r="H27" s="342"/>
    </row>
    <row r="28" spans="1:10" s="239" customFormat="1">
      <c r="A28" s="343"/>
      <c r="B28" s="348">
        <f t="shared" si="1"/>
        <v>2.0299999999999994</v>
      </c>
      <c r="C28" s="349" t="s">
        <v>455</v>
      </c>
      <c r="D28" s="350">
        <v>696.08</v>
      </c>
      <c r="E28" s="351" t="s">
        <v>45</v>
      </c>
      <c r="F28" s="350"/>
      <c r="G28" s="352"/>
      <c r="H28" s="342"/>
    </row>
    <row r="29" spans="1:10" s="239" customFormat="1" ht="33.950000000000003" customHeight="1">
      <c r="A29" s="343"/>
      <c r="B29" s="348">
        <f t="shared" si="1"/>
        <v>2.0399999999999991</v>
      </c>
      <c r="C29" s="363" t="s">
        <v>488</v>
      </c>
      <c r="D29" s="364">
        <v>1575</v>
      </c>
      <c r="E29" s="365" t="s">
        <v>45</v>
      </c>
      <c r="F29" s="364"/>
      <c r="G29" s="366"/>
      <c r="H29" s="342"/>
    </row>
    <row r="30" spans="1:10" s="239" customFormat="1">
      <c r="A30" s="343"/>
      <c r="B30" s="348">
        <f t="shared" si="1"/>
        <v>2.0499999999999989</v>
      </c>
      <c r="C30" s="367" t="s">
        <v>308</v>
      </c>
      <c r="D30" s="350">
        <f>D27*1.25</f>
        <v>368.97874999999999</v>
      </c>
      <c r="E30" s="351" t="s">
        <v>307</v>
      </c>
      <c r="F30" s="350"/>
      <c r="G30" s="352"/>
      <c r="H30" s="342"/>
    </row>
    <row r="31" spans="1:10" s="239" customFormat="1">
      <c r="A31" s="343"/>
      <c r="B31" s="348">
        <f t="shared" si="1"/>
        <v>2.0599999999999987</v>
      </c>
      <c r="C31" s="368" t="s">
        <v>330</v>
      </c>
      <c r="D31" s="369">
        <f>5125.46*0.05</f>
        <v>256.27300000000002</v>
      </c>
      <c r="E31" s="370" t="s">
        <v>45</v>
      </c>
      <c r="F31" s="369"/>
      <c r="G31" s="352"/>
      <c r="H31" s="342"/>
    </row>
    <row r="32" spans="1:10" s="239" customFormat="1">
      <c r="A32" s="343"/>
      <c r="B32" s="348">
        <f t="shared" si="1"/>
        <v>2.0699999999999985</v>
      </c>
      <c r="C32" s="368" t="s">
        <v>331</v>
      </c>
      <c r="D32" s="369">
        <f>+D31*15*1.25</f>
        <v>4805.1187500000005</v>
      </c>
      <c r="E32" s="370" t="s">
        <v>87</v>
      </c>
      <c r="F32" s="369"/>
      <c r="G32" s="352"/>
      <c r="H32" s="342"/>
    </row>
    <row r="33" spans="1:10" s="239" customFormat="1">
      <c r="A33" s="343"/>
      <c r="B33" s="348">
        <f t="shared" si="1"/>
        <v>2.0799999999999983</v>
      </c>
      <c r="C33" s="368" t="s">
        <v>244</v>
      </c>
      <c r="D33" s="369">
        <f>+D31</f>
        <v>256.27300000000002</v>
      </c>
      <c r="E33" s="370" t="s">
        <v>46</v>
      </c>
      <c r="F33" s="369"/>
      <c r="G33" s="352"/>
      <c r="H33" s="342"/>
    </row>
    <row r="34" spans="1:10" s="239" customFormat="1" ht="37.5">
      <c r="A34" s="343"/>
      <c r="B34" s="348">
        <f t="shared" si="1"/>
        <v>2.0899999999999981</v>
      </c>
      <c r="C34" s="368" t="s">
        <v>456</v>
      </c>
      <c r="D34" s="369">
        <f>+(1042.55+19.33+450.96+477.47+19.64+4.86*3)*0.1</f>
        <v>202.453</v>
      </c>
      <c r="E34" s="370" t="s">
        <v>45</v>
      </c>
      <c r="F34" s="369"/>
      <c r="G34" s="352"/>
      <c r="H34" s="342"/>
    </row>
    <row r="35" spans="1:10" s="239" customFormat="1" ht="37.5">
      <c r="A35" s="343"/>
      <c r="B35" s="348">
        <f t="shared" si="1"/>
        <v>2.0999999999999979</v>
      </c>
      <c r="C35" s="368" t="s">
        <v>489</v>
      </c>
      <c r="D35" s="369">
        <f>+D34*10*1.25</f>
        <v>2530.6624999999999</v>
      </c>
      <c r="E35" s="370" t="s">
        <v>87</v>
      </c>
      <c r="F35" s="369"/>
      <c r="G35" s="352"/>
      <c r="H35" s="342"/>
    </row>
    <row r="36" spans="1:10" s="239" customFormat="1">
      <c r="A36" s="343"/>
      <c r="B36" s="348">
        <f t="shared" si="1"/>
        <v>2.1099999999999977</v>
      </c>
      <c r="C36" s="349" t="s">
        <v>243</v>
      </c>
      <c r="D36" s="350">
        <f>+D34</f>
        <v>202.453</v>
      </c>
      <c r="E36" s="351" t="s">
        <v>46</v>
      </c>
      <c r="F36" s="350"/>
      <c r="G36" s="352"/>
      <c r="H36" s="342"/>
    </row>
    <row r="37" spans="1:10" s="239" customFormat="1">
      <c r="A37" s="343"/>
      <c r="B37" s="348">
        <f t="shared" si="1"/>
        <v>2.1199999999999974</v>
      </c>
      <c r="C37" s="349" t="s">
        <v>332</v>
      </c>
      <c r="D37" s="350">
        <f>2791.41+343.75-(4.86*3)</f>
        <v>3120.58</v>
      </c>
      <c r="E37" s="351" t="s">
        <v>1</v>
      </c>
      <c r="F37" s="350"/>
      <c r="G37" s="352"/>
      <c r="H37" s="342"/>
    </row>
    <row r="38" spans="1:10" s="239" customFormat="1">
      <c r="A38" s="343"/>
      <c r="B38" s="348">
        <f t="shared" si="1"/>
        <v>2.1299999999999972</v>
      </c>
      <c r="C38" s="349" t="s">
        <v>333</v>
      </c>
      <c r="D38" s="350">
        <v>1</v>
      </c>
      <c r="E38" s="351" t="s">
        <v>39</v>
      </c>
      <c r="F38" s="350"/>
      <c r="G38" s="352"/>
      <c r="H38" s="342"/>
    </row>
    <row r="39" spans="1:10" s="239" customFormat="1" ht="37.5">
      <c r="A39" s="343"/>
      <c r="B39" s="348">
        <v>2.14</v>
      </c>
      <c r="C39" s="349" t="s">
        <v>490</v>
      </c>
      <c r="D39" s="350">
        <f>D29*5*1.25</f>
        <v>9843.75</v>
      </c>
      <c r="E39" s="351" t="s">
        <v>87</v>
      </c>
      <c r="F39" s="350"/>
      <c r="G39" s="352"/>
      <c r="H39" s="342"/>
    </row>
    <row r="40" spans="1:10" s="239" customFormat="1">
      <c r="A40" s="343"/>
      <c r="B40" s="357"/>
      <c r="C40" s="358"/>
      <c r="D40" s="359"/>
      <c r="E40" s="359"/>
      <c r="F40" s="360"/>
      <c r="G40" s="361" t="s">
        <v>33</v>
      </c>
      <c r="H40" s="362">
        <f>SUM(G26:G39)</f>
        <v>0</v>
      </c>
    </row>
    <row r="41" spans="1:10">
      <c r="A41" s="356"/>
      <c r="B41" s="357"/>
      <c r="C41" s="358"/>
      <c r="D41" s="359"/>
      <c r="E41" s="359"/>
      <c r="F41" s="360"/>
      <c r="G41" s="359"/>
      <c r="H41" s="371"/>
      <c r="J41" s="228"/>
    </row>
    <row r="42" spans="1:10" s="239" customFormat="1" ht="37.5">
      <c r="A42" s="343"/>
      <c r="B42" s="372"/>
      <c r="C42" s="345" t="s">
        <v>277</v>
      </c>
      <c r="D42" s="346"/>
      <c r="E42" s="346"/>
      <c r="F42" s="347"/>
      <c r="G42" s="346"/>
      <c r="H42" s="342"/>
    </row>
    <row r="43" spans="1:10" s="239" customFormat="1">
      <c r="A43" s="343"/>
      <c r="B43" s="344">
        <v>1</v>
      </c>
      <c r="C43" s="345" t="s">
        <v>470</v>
      </c>
      <c r="D43" s="346"/>
      <c r="E43" s="346"/>
      <c r="F43" s="347"/>
      <c r="G43" s="346"/>
      <c r="H43" s="342"/>
    </row>
    <row r="44" spans="1:10" s="239" customFormat="1">
      <c r="A44" s="343"/>
      <c r="B44" s="348">
        <f>+B43+0.01</f>
        <v>1.01</v>
      </c>
      <c r="C44" s="349" t="s">
        <v>69</v>
      </c>
      <c r="D44" s="350" t="s">
        <v>505</v>
      </c>
      <c r="E44" s="351" t="s">
        <v>1</v>
      </c>
      <c r="F44" s="350"/>
      <c r="G44" s="352"/>
      <c r="H44" s="342"/>
    </row>
    <row r="45" spans="1:10" s="239" customFormat="1">
      <c r="A45" s="343"/>
      <c r="B45" s="344">
        <v>2</v>
      </c>
      <c r="C45" s="345" t="s">
        <v>26</v>
      </c>
      <c r="D45" s="346"/>
      <c r="E45" s="346"/>
      <c r="F45" s="347"/>
      <c r="G45" s="346"/>
      <c r="H45" s="342"/>
    </row>
    <row r="46" spans="1:10" s="239" customFormat="1" ht="37.5">
      <c r="A46" s="343"/>
      <c r="B46" s="348">
        <f>+B45+0.01</f>
        <v>2.0099999999999998</v>
      </c>
      <c r="C46" s="373" t="s">
        <v>457</v>
      </c>
      <c r="D46" s="406" t="s">
        <v>501</v>
      </c>
      <c r="E46" s="351" t="s">
        <v>0</v>
      </c>
      <c r="F46" s="350"/>
      <c r="G46" s="352"/>
      <c r="H46" s="342"/>
    </row>
    <row r="47" spans="1:10" s="239" customFormat="1" ht="37.5">
      <c r="A47" s="343"/>
      <c r="B47" s="348">
        <f t="shared" ref="B47:B53" si="2">+B46+0.01</f>
        <v>2.0199999999999996</v>
      </c>
      <c r="C47" s="373" t="s">
        <v>458</v>
      </c>
      <c r="D47" s="350" t="s">
        <v>502</v>
      </c>
      <c r="E47" s="351" t="s">
        <v>0</v>
      </c>
      <c r="F47" s="350"/>
      <c r="G47" s="352"/>
      <c r="H47" s="342"/>
    </row>
    <row r="48" spans="1:10" s="239" customFormat="1">
      <c r="A48" s="343"/>
      <c r="B48" s="348">
        <f t="shared" si="2"/>
        <v>2.0299999999999994</v>
      </c>
      <c r="C48" s="373" t="s">
        <v>292</v>
      </c>
      <c r="D48" s="350" t="s">
        <v>503</v>
      </c>
      <c r="E48" s="351" t="s">
        <v>0</v>
      </c>
      <c r="F48" s="350"/>
      <c r="G48" s="352"/>
      <c r="H48" s="342"/>
    </row>
    <row r="49" spans="1:8" s="239" customFormat="1" ht="37.5">
      <c r="A49" s="343"/>
      <c r="B49" s="348">
        <f t="shared" si="2"/>
        <v>2.0399999999999991</v>
      </c>
      <c r="C49" s="373" t="s">
        <v>278</v>
      </c>
      <c r="D49" s="350" t="s">
        <v>504</v>
      </c>
      <c r="E49" s="351" t="s">
        <v>0</v>
      </c>
      <c r="F49" s="350"/>
      <c r="G49" s="352"/>
      <c r="H49" s="342"/>
    </row>
    <row r="50" spans="1:8" s="239" customFormat="1">
      <c r="A50" s="343"/>
      <c r="B50" s="348">
        <f t="shared" si="2"/>
        <v>2.0499999999999989</v>
      </c>
      <c r="C50" s="373" t="s">
        <v>269</v>
      </c>
      <c r="D50" s="350" t="s">
        <v>506</v>
      </c>
      <c r="E50" s="351" t="s">
        <v>0</v>
      </c>
      <c r="F50" s="350"/>
      <c r="G50" s="352"/>
      <c r="H50" s="342"/>
    </row>
    <row r="51" spans="1:8" s="239" customFormat="1">
      <c r="A51" s="343"/>
      <c r="B51" s="348">
        <f t="shared" si="2"/>
        <v>2.0599999999999987</v>
      </c>
      <c r="C51" s="373" t="s">
        <v>214</v>
      </c>
      <c r="D51" s="406" t="s">
        <v>507</v>
      </c>
      <c r="E51" s="351" t="s">
        <v>0</v>
      </c>
      <c r="F51" s="350"/>
      <c r="G51" s="352"/>
      <c r="H51" s="342"/>
    </row>
    <row r="52" spans="1:8" s="239" customFormat="1" ht="39.75" customHeight="1">
      <c r="A52" s="343"/>
      <c r="B52" s="348">
        <f t="shared" si="2"/>
        <v>2.0699999999999985</v>
      </c>
      <c r="C52" s="373" t="s">
        <v>369</v>
      </c>
      <c r="D52" s="350" t="s">
        <v>508</v>
      </c>
      <c r="E52" s="351" t="s">
        <v>46</v>
      </c>
      <c r="F52" s="350"/>
      <c r="G52" s="352"/>
      <c r="H52" s="342"/>
    </row>
    <row r="53" spans="1:8" s="239" customFormat="1">
      <c r="A53" s="343"/>
      <c r="B53" s="348">
        <f t="shared" si="2"/>
        <v>2.0799999999999983</v>
      </c>
      <c r="C53" s="373" t="s">
        <v>356</v>
      </c>
      <c r="D53" s="350">
        <f>(6.6+7.4*2+3.67*2+4.72+4.68)*0.05</f>
        <v>1.907</v>
      </c>
      <c r="E53" s="351" t="s">
        <v>0</v>
      </c>
      <c r="F53" s="350"/>
      <c r="G53" s="352"/>
      <c r="H53" s="342"/>
    </row>
    <row r="54" spans="1:8" s="239" customFormat="1">
      <c r="A54" s="343"/>
      <c r="B54" s="344">
        <v>3</v>
      </c>
      <c r="C54" s="345" t="s">
        <v>471</v>
      </c>
      <c r="D54" s="346"/>
      <c r="E54" s="346"/>
      <c r="F54" s="347"/>
      <c r="G54" s="346"/>
      <c r="H54" s="342"/>
    </row>
    <row r="55" spans="1:8" s="239" customFormat="1" ht="37.5">
      <c r="A55" s="343"/>
      <c r="B55" s="348">
        <f>+B54+0.01</f>
        <v>3.01</v>
      </c>
      <c r="C55" s="349" t="s">
        <v>358</v>
      </c>
      <c r="D55" s="350" t="s">
        <v>509</v>
      </c>
      <c r="E55" s="351" t="s">
        <v>0</v>
      </c>
      <c r="F55" s="350"/>
      <c r="G55" s="352"/>
      <c r="H55" s="342"/>
    </row>
    <row r="56" spans="1:8" s="239" customFormat="1" ht="37.5">
      <c r="A56" s="343"/>
      <c r="B56" s="348">
        <f t="shared" ref="B56:B64" si="3">+B55+0.01</f>
        <v>3.0199999999999996</v>
      </c>
      <c r="C56" s="349" t="s">
        <v>359</v>
      </c>
      <c r="D56" s="350" t="s">
        <v>510</v>
      </c>
      <c r="E56" s="351" t="s">
        <v>0</v>
      </c>
      <c r="F56" s="350"/>
      <c r="G56" s="352"/>
      <c r="H56" s="342"/>
    </row>
    <row r="57" spans="1:8" s="239" customFormat="1" ht="37.5">
      <c r="A57" s="343"/>
      <c r="B57" s="348">
        <f t="shared" si="3"/>
        <v>3.0299999999999994</v>
      </c>
      <c r="C57" s="349" t="s">
        <v>360</v>
      </c>
      <c r="D57" s="350" t="s">
        <v>511</v>
      </c>
      <c r="E57" s="351" t="s">
        <v>0</v>
      </c>
      <c r="F57" s="350"/>
      <c r="G57" s="352"/>
      <c r="H57" s="342"/>
    </row>
    <row r="58" spans="1:8" s="239" customFormat="1" ht="37.5">
      <c r="A58" s="343"/>
      <c r="B58" s="348">
        <f t="shared" si="3"/>
        <v>3.0399999999999991</v>
      </c>
      <c r="C58" s="349" t="s">
        <v>459</v>
      </c>
      <c r="D58" s="350" t="s">
        <v>512</v>
      </c>
      <c r="E58" s="351" t="s">
        <v>0</v>
      </c>
      <c r="F58" s="350"/>
      <c r="G58" s="352"/>
      <c r="H58" s="342"/>
    </row>
    <row r="59" spans="1:8" s="239" customFormat="1" ht="37.5">
      <c r="A59" s="343"/>
      <c r="B59" s="348">
        <f t="shared" si="3"/>
        <v>3.0499999999999989</v>
      </c>
      <c r="C59" s="349" t="s">
        <v>362</v>
      </c>
      <c r="D59" s="350" t="s">
        <v>513</v>
      </c>
      <c r="E59" s="351" t="s">
        <v>0</v>
      </c>
      <c r="F59" s="350"/>
      <c r="G59" s="352"/>
      <c r="H59" s="342"/>
    </row>
    <row r="60" spans="1:8" s="239" customFormat="1" ht="37.5">
      <c r="A60" s="343"/>
      <c r="B60" s="348">
        <f t="shared" si="3"/>
        <v>3.0599999999999987</v>
      </c>
      <c r="C60" s="367" t="s">
        <v>460</v>
      </c>
      <c r="D60" s="350" t="s">
        <v>514</v>
      </c>
      <c r="E60" s="351" t="s">
        <v>0</v>
      </c>
      <c r="F60" s="350"/>
      <c r="G60" s="352"/>
      <c r="H60" s="342"/>
    </row>
    <row r="61" spans="1:8" s="239" customFormat="1" ht="37.5">
      <c r="A61" s="343"/>
      <c r="B61" s="348">
        <f t="shared" si="3"/>
        <v>3.0699999999999985</v>
      </c>
      <c r="C61" s="367" t="s">
        <v>461</v>
      </c>
      <c r="D61" s="350" t="s">
        <v>515</v>
      </c>
      <c r="E61" s="351" t="s">
        <v>0</v>
      </c>
      <c r="F61" s="350"/>
      <c r="G61" s="352"/>
      <c r="H61" s="342"/>
    </row>
    <row r="62" spans="1:8" s="239" customFormat="1" ht="37.5">
      <c r="A62" s="343"/>
      <c r="B62" s="348">
        <f t="shared" si="3"/>
        <v>3.0799999999999983</v>
      </c>
      <c r="C62" s="349" t="s">
        <v>462</v>
      </c>
      <c r="D62" s="350">
        <f>10.26*0.1*2</f>
        <v>2.052</v>
      </c>
      <c r="E62" s="351" t="s">
        <v>0</v>
      </c>
      <c r="F62" s="350"/>
      <c r="G62" s="352"/>
      <c r="H62" s="342"/>
    </row>
    <row r="63" spans="1:8" s="239" customFormat="1" ht="56.25">
      <c r="A63" s="343"/>
      <c r="B63" s="348">
        <f t="shared" si="3"/>
        <v>3.0899999999999981</v>
      </c>
      <c r="C63" s="349" t="s">
        <v>363</v>
      </c>
      <c r="D63" s="350" t="s">
        <v>516</v>
      </c>
      <c r="E63" s="351" t="s">
        <v>0</v>
      </c>
      <c r="F63" s="350"/>
      <c r="G63" s="352"/>
      <c r="H63" s="342"/>
    </row>
    <row r="64" spans="1:8" s="239" customFormat="1">
      <c r="A64" s="343"/>
      <c r="B64" s="348">
        <f t="shared" si="3"/>
        <v>3.0999999999999979</v>
      </c>
      <c r="C64" s="349" t="s">
        <v>295</v>
      </c>
      <c r="D64" s="351" t="s">
        <v>517</v>
      </c>
      <c r="E64" s="351" t="s">
        <v>2</v>
      </c>
      <c r="F64" s="350"/>
      <c r="G64" s="342"/>
      <c r="H64" s="374"/>
    </row>
    <row r="65" spans="1:10" s="239" customFormat="1">
      <c r="A65" s="343"/>
      <c r="B65" s="344">
        <v>4</v>
      </c>
      <c r="C65" s="345" t="s">
        <v>223</v>
      </c>
      <c r="D65" s="346"/>
      <c r="E65" s="346"/>
      <c r="F65" s="347"/>
      <c r="G65" s="346"/>
      <c r="H65" s="342"/>
    </row>
    <row r="66" spans="1:10" s="239" customFormat="1">
      <c r="A66" s="343"/>
      <c r="B66" s="348">
        <f>+B65+0.01</f>
        <v>4.01</v>
      </c>
      <c r="C66" s="349" t="s">
        <v>298</v>
      </c>
      <c r="D66" s="350">
        <v>29.04</v>
      </c>
      <c r="E66" s="351" t="s">
        <v>1</v>
      </c>
      <c r="F66" s="350"/>
      <c r="G66" s="352"/>
      <c r="H66" s="342"/>
    </row>
    <row r="67" spans="1:10" s="239" customFormat="1">
      <c r="A67" s="343"/>
      <c r="B67" s="348">
        <f>+B66+0.01</f>
        <v>4.0199999999999996</v>
      </c>
      <c r="C67" s="349" t="s">
        <v>279</v>
      </c>
      <c r="D67" s="350" t="s">
        <v>518</v>
      </c>
      <c r="E67" s="351" t="s">
        <v>1</v>
      </c>
      <c r="F67" s="350"/>
      <c r="G67" s="352"/>
      <c r="H67" s="342"/>
    </row>
    <row r="68" spans="1:10" s="239" customFormat="1" ht="37.5">
      <c r="A68" s="343"/>
      <c r="B68" s="348">
        <f t="shared" ref="B68:B69" si="4">+B67+0.01</f>
        <v>4.0299999999999994</v>
      </c>
      <c r="C68" s="349" t="s">
        <v>350</v>
      </c>
      <c r="D68" s="350">
        <v>1.2</v>
      </c>
      <c r="E68" s="351" t="s">
        <v>1</v>
      </c>
      <c r="F68" s="350"/>
      <c r="G68" s="352"/>
      <c r="H68" s="342"/>
    </row>
    <row r="69" spans="1:10" s="239" customFormat="1" ht="37.5">
      <c r="A69" s="343"/>
      <c r="B69" s="348">
        <f t="shared" si="4"/>
        <v>4.0399999999999991</v>
      </c>
      <c r="C69" s="349" t="s">
        <v>343</v>
      </c>
      <c r="D69" s="350" t="s">
        <v>519</v>
      </c>
      <c r="E69" s="351" t="s">
        <v>1</v>
      </c>
      <c r="F69" s="350"/>
      <c r="G69" s="352"/>
      <c r="H69" s="342"/>
    </row>
    <row r="70" spans="1:10" s="239" customFormat="1">
      <c r="A70" s="343"/>
      <c r="B70" s="344">
        <v>5</v>
      </c>
      <c r="C70" s="345" t="s">
        <v>472</v>
      </c>
      <c r="D70" s="346"/>
      <c r="E70" s="346"/>
      <c r="F70" s="347"/>
      <c r="G70" s="346"/>
      <c r="H70" s="342"/>
    </row>
    <row r="71" spans="1:10" s="239" customFormat="1">
      <c r="A71" s="343"/>
      <c r="B71" s="348">
        <f>+B70+0.01</f>
        <v>5.01</v>
      </c>
      <c r="C71" s="349" t="s">
        <v>204</v>
      </c>
      <c r="D71" s="350" t="s">
        <v>520</v>
      </c>
      <c r="E71" s="351" t="s">
        <v>1</v>
      </c>
      <c r="F71" s="350"/>
      <c r="G71" s="352"/>
      <c r="H71" s="342"/>
    </row>
    <row r="72" spans="1:10" s="239" customFormat="1">
      <c r="A72" s="343"/>
      <c r="B72" s="348">
        <f t="shared" ref="B72:B77" si="5">+B71+0.01</f>
        <v>5.0199999999999996</v>
      </c>
      <c r="C72" s="375" t="s">
        <v>300</v>
      </c>
      <c r="D72" s="350" t="s">
        <v>521</v>
      </c>
      <c r="E72" s="351" t="s">
        <v>1</v>
      </c>
      <c r="F72" s="350"/>
      <c r="G72" s="352"/>
      <c r="H72" s="342"/>
    </row>
    <row r="73" spans="1:10" s="239" customFormat="1">
      <c r="A73" s="343"/>
      <c r="B73" s="348">
        <f t="shared" si="5"/>
        <v>5.0299999999999994</v>
      </c>
      <c r="C73" s="375" t="s">
        <v>301</v>
      </c>
      <c r="D73" s="350" t="s">
        <v>522</v>
      </c>
      <c r="E73" s="351" t="s">
        <v>1</v>
      </c>
      <c r="F73" s="350"/>
      <c r="G73" s="352"/>
      <c r="H73" s="342"/>
    </row>
    <row r="74" spans="1:10" s="239" customFormat="1">
      <c r="A74" s="343"/>
      <c r="B74" s="348">
        <f t="shared" si="5"/>
        <v>5.0399999999999991</v>
      </c>
      <c r="C74" s="349" t="s">
        <v>262</v>
      </c>
      <c r="D74" s="350" t="s">
        <v>523</v>
      </c>
      <c r="E74" s="351" t="s">
        <v>1</v>
      </c>
      <c r="F74" s="350"/>
      <c r="G74" s="352"/>
      <c r="H74" s="342"/>
    </row>
    <row r="75" spans="1:10" s="239" customFormat="1">
      <c r="A75" s="343"/>
      <c r="B75" s="348">
        <f t="shared" si="5"/>
        <v>5.0499999999999989</v>
      </c>
      <c r="C75" s="349" t="s">
        <v>263</v>
      </c>
      <c r="D75" s="350" t="s">
        <v>524</v>
      </c>
      <c r="E75" s="351" t="s">
        <v>1</v>
      </c>
      <c r="F75" s="350"/>
      <c r="G75" s="352"/>
      <c r="H75" s="342"/>
    </row>
    <row r="76" spans="1:10">
      <c r="A76" s="356"/>
      <c r="B76" s="348">
        <f t="shared" si="5"/>
        <v>5.0599999999999987</v>
      </c>
      <c r="C76" s="367" t="s">
        <v>208</v>
      </c>
      <c r="D76" s="376" t="s">
        <v>525</v>
      </c>
      <c r="E76" s="351" t="s">
        <v>2</v>
      </c>
      <c r="F76" s="350"/>
      <c r="G76" s="352"/>
      <c r="H76" s="342"/>
      <c r="J76" s="228"/>
    </row>
    <row r="77" spans="1:10">
      <c r="A77" s="356"/>
      <c r="B77" s="348">
        <f t="shared" si="5"/>
        <v>5.0699999999999985</v>
      </c>
      <c r="C77" s="349" t="s">
        <v>74</v>
      </c>
      <c r="D77" s="350" t="s">
        <v>526</v>
      </c>
      <c r="E77" s="351" t="s">
        <v>2</v>
      </c>
      <c r="F77" s="350"/>
      <c r="G77" s="352"/>
      <c r="H77" s="342"/>
      <c r="J77" s="228"/>
    </row>
    <row r="78" spans="1:10" s="239" customFormat="1">
      <c r="A78" s="343"/>
      <c r="B78" s="344">
        <f>+B70+1</f>
        <v>6</v>
      </c>
      <c r="C78" s="345" t="s">
        <v>473</v>
      </c>
      <c r="D78" s="346"/>
      <c r="E78" s="346"/>
      <c r="F78" s="347"/>
      <c r="G78" s="346"/>
      <c r="H78" s="374"/>
    </row>
    <row r="79" spans="1:10" s="239" customFormat="1" ht="56.25">
      <c r="A79" s="343"/>
      <c r="B79" s="348">
        <f>+B78+0.01</f>
        <v>6.01</v>
      </c>
      <c r="C79" s="349" t="s">
        <v>364</v>
      </c>
      <c r="D79" s="351">
        <v>68.099999999999994</v>
      </c>
      <c r="E79" s="377" t="s">
        <v>1</v>
      </c>
      <c r="F79" s="351"/>
      <c r="G79" s="342"/>
      <c r="H79" s="374"/>
    </row>
    <row r="80" spans="1:10" s="239" customFormat="1" ht="56.25">
      <c r="A80" s="343"/>
      <c r="B80" s="348">
        <f t="shared" ref="B80:B82" si="6">+B79+0.01</f>
        <v>6.02</v>
      </c>
      <c r="C80" s="367" t="s">
        <v>365</v>
      </c>
      <c r="D80" s="351">
        <f>8.1*2+1.77*2</f>
        <v>19.739999999999998</v>
      </c>
      <c r="E80" s="377" t="s">
        <v>1</v>
      </c>
      <c r="F80" s="351"/>
      <c r="G80" s="342"/>
      <c r="H80" s="374"/>
    </row>
    <row r="81" spans="1:10" s="239" customFormat="1" ht="37.5">
      <c r="A81" s="343"/>
      <c r="B81" s="348">
        <f t="shared" si="6"/>
        <v>6.0299999999999994</v>
      </c>
      <c r="C81" s="367" t="s">
        <v>463</v>
      </c>
      <c r="D81" s="351">
        <f>+D80</f>
        <v>19.739999999999998</v>
      </c>
      <c r="E81" s="377" t="s">
        <v>1</v>
      </c>
      <c r="F81" s="351"/>
      <c r="G81" s="342"/>
      <c r="H81" s="374"/>
    </row>
    <row r="82" spans="1:10" s="239" customFormat="1" ht="37.5">
      <c r="A82" s="343"/>
      <c r="B82" s="348">
        <f t="shared" si="6"/>
        <v>6.0399999999999991</v>
      </c>
      <c r="C82" s="367" t="s">
        <v>351</v>
      </c>
      <c r="D82" s="350">
        <v>3.54</v>
      </c>
      <c r="E82" s="351" t="s">
        <v>1</v>
      </c>
      <c r="F82" s="351"/>
      <c r="G82" s="378"/>
      <c r="H82" s="374"/>
    </row>
    <row r="83" spans="1:10" s="239" customFormat="1">
      <c r="A83" s="343"/>
      <c r="B83" s="344">
        <f>+B78+1</f>
        <v>7</v>
      </c>
      <c r="C83" s="345" t="s">
        <v>76</v>
      </c>
      <c r="D83" s="346"/>
      <c r="E83" s="346"/>
      <c r="F83" s="347"/>
      <c r="G83" s="346"/>
      <c r="H83" s="342"/>
    </row>
    <row r="84" spans="1:10" s="239" customFormat="1">
      <c r="A84" s="343"/>
      <c r="B84" s="379">
        <f>+B83+0.01</f>
        <v>7.01</v>
      </c>
      <c r="C84" s="349" t="s">
        <v>198</v>
      </c>
      <c r="D84" s="350" t="s">
        <v>527</v>
      </c>
      <c r="E84" s="351" t="s">
        <v>1</v>
      </c>
      <c r="F84" s="350"/>
      <c r="G84" s="342"/>
      <c r="H84" s="342"/>
    </row>
    <row r="85" spans="1:10" s="239" customFormat="1">
      <c r="A85" s="343"/>
      <c r="B85" s="379">
        <f t="shared" ref="B85:B86" si="7">+B84+0.01</f>
        <v>7.02</v>
      </c>
      <c r="C85" s="349" t="s">
        <v>302</v>
      </c>
      <c r="D85" s="350" t="s">
        <v>527</v>
      </c>
      <c r="E85" s="351" t="s">
        <v>1</v>
      </c>
      <c r="F85" s="350"/>
      <c r="G85" s="342"/>
      <c r="H85" s="342"/>
    </row>
    <row r="86" spans="1:10" s="239" customFormat="1">
      <c r="A86" s="343"/>
      <c r="B86" s="379">
        <f t="shared" si="7"/>
        <v>7.0299999999999994</v>
      </c>
      <c r="C86" s="375" t="s">
        <v>334</v>
      </c>
      <c r="D86" s="350" t="str">
        <f>+D71</f>
        <v>36.00</v>
      </c>
      <c r="E86" s="351" t="s">
        <v>1</v>
      </c>
      <c r="F86" s="350"/>
      <c r="G86" s="342"/>
      <c r="H86" s="342"/>
    </row>
    <row r="87" spans="1:10" s="239" customFormat="1">
      <c r="A87" s="343"/>
      <c r="B87" s="344">
        <f>+B83+1</f>
        <v>8</v>
      </c>
      <c r="C87" s="345" t="s">
        <v>480</v>
      </c>
      <c r="D87" s="346"/>
      <c r="E87" s="346"/>
      <c r="F87" s="347"/>
      <c r="G87" s="346"/>
      <c r="H87" s="342"/>
    </row>
    <row r="88" spans="1:10">
      <c r="A88" s="356"/>
      <c r="B88" s="348">
        <f>+B87+0.01</f>
        <v>8.01</v>
      </c>
      <c r="C88" s="349" t="s">
        <v>280</v>
      </c>
      <c r="D88" s="350">
        <f>ROUNDDOWN(((5.1*10+2.89*10)/6.1),1)</f>
        <v>13</v>
      </c>
      <c r="E88" s="351" t="s">
        <v>3</v>
      </c>
      <c r="F88" s="350"/>
      <c r="G88" s="342"/>
      <c r="H88" s="356"/>
      <c r="J88" s="228"/>
    </row>
    <row r="89" spans="1:10">
      <c r="A89" s="356"/>
      <c r="B89" s="348">
        <f t="shared" ref="B89:B96" si="8">+B88+0.01</f>
        <v>8.02</v>
      </c>
      <c r="C89" s="349" t="s">
        <v>294</v>
      </c>
      <c r="D89" s="350">
        <f>ROUNDUP(((10.15*5*2)/6.1),0.1)</f>
        <v>17</v>
      </c>
      <c r="E89" s="351" t="s">
        <v>3</v>
      </c>
      <c r="F89" s="350"/>
      <c r="G89" s="342"/>
      <c r="H89" s="342"/>
      <c r="J89" s="228"/>
    </row>
    <row r="90" spans="1:10">
      <c r="A90" s="356"/>
      <c r="B90" s="348">
        <f t="shared" si="8"/>
        <v>8.0299999999999994</v>
      </c>
      <c r="C90" s="349" t="s">
        <v>293</v>
      </c>
      <c r="D90" s="350">
        <f>ROUNDUP(((78*3.28)/30),0.1)</f>
        <v>9</v>
      </c>
      <c r="E90" s="351" t="s">
        <v>3</v>
      </c>
      <c r="F90" s="350"/>
      <c r="G90" s="342"/>
      <c r="H90" s="342"/>
      <c r="J90" s="228"/>
    </row>
    <row r="91" spans="1:10">
      <c r="A91" s="356"/>
      <c r="B91" s="348">
        <f t="shared" si="8"/>
        <v>8.0399999999999991</v>
      </c>
      <c r="C91" s="349" t="s">
        <v>230</v>
      </c>
      <c r="D91" s="350">
        <f>ROUNDUP(((10.15*2*3.25)/10),0.1)*2</f>
        <v>14</v>
      </c>
      <c r="E91" s="351" t="s">
        <v>3</v>
      </c>
      <c r="F91" s="350"/>
      <c r="G91" s="342"/>
      <c r="H91" s="342"/>
      <c r="J91" s="228"/>
    </row>
    <row r="92" spans="1:10">
      <c r="A92" s="356"/>
      <c r="B92" s="348">
        <f t="shared" si="8"/>
        <v>8.0499999999999989</v>
      </c>
      <c r="C92" s="349" t="s">
        <v>227</v>
      </c>
      <c r="D92" s="350">
        <v>10</v>
      </c>
      <c r="E92" s="351" t="s">
        <v>3</v>
      </c>
      <c r="F92" s="350"/>
      <c r="G92" s="342"/>
      <c r="H92" s="356"/>
      <c r="J92" s="228"/>
    </row>
    <row r="93" spans="1:10">
      <c r="A93" s="356"/>
      <c r="B93" s="348">
        <f t="shared" si="8"/>
        <v>8.0599999999999987</v>
      </c>
      <c r="C93" s="349" t="s">
        <v>228</v>
      </c>
      <c r="D93" s="350">
        <v>1</v>
      </c>
      <c r="E93" s="351" t="s">
        <v>3</v>
      </c>
      <c r="F93" s="350"/>
      <c r="G93" s="342"/>
      <c r="H93" s="342"/>
      <c r="J93" s="228"/>
    </row>
    <row r="94" spans="1:10">
      <c r="A94" s="356"/>
      <c r="B94" s="348">
        <f t="shared" si="8"/>
        <v>8.0699999999999985</v>
      </c>
      <c r="C94" s="349" t="s">
        <v>260</v>
      </c>
      <c r="D94" s="350">
        <v>160</v>
      </c>
      <c r="E94" s="351" t="s">
        <v>3</v>
      </c>
      <c r="F94" s="350"/>
      <c r="G94" s="342"/>
      <c r="H94" s="342"/>
      <c r="J94" s="228"/>
    </row>
    <row r="95" spans="1:10">
      <c r="A95" s="356"/>
      <c r="B95" s="348">
        <f t="shared" si="8"/>
        <v>8.0799999999999983</v>
      </c>
      <c r="C95" s="349" t="s">
        <v>229</v>
      </c>
      <c r="D95" s="350">
        <v>80</v>
      </c>
      <c r="E95" s="351" t="s">
        <v>3</v>
      </c>
      <c r="F95" s="350"/>
      <c r="G95" s="342"/>
      <c r="H95" s="342"/>
      <c r="J95" s="228"/>
    </row>
    <row r="96" spans="1:10">
      <c r="A96" s="356"/>
      <c r="B96" s="348">
        <f t="shared" si="8"/>
        <v>8.0899999999999981</v>
      </c>
      <c r="C96" s="349" t="s">
        <v>231</v>
      </c>
      <c r="D96" s="350">
        <v>10</v>
      </c>
      <c r="E96" s="351" t="s">
        <v>3</v>
      </c>
      <c r="F96" s="350"/>
      <c r="G96" s="342"/>
      <c r="H96" s="342"/>
      <c r="I96" s="240"/>
      <c r="J96" s="228"/>
    </row>
    <row r="97" spans="1:10">
      <c r="A97" s="356"/>
      <c r="B97" s="348">
        <f>+B96+0.01</f>
        <v>8.0999999999999979</v>
      </c>
      <c r="C97" s="349" t="s">
        <v>224</v>
      </c>
      <c r="D97" s="350">
        <v>75</v>
      </c>
      <c r="E97" s="351" t="s">
        <v>3</v>
      </c>
      <c r="F97" s="350"/>
      <c r="G97" s="342"/>
      <c r="H97" s="342"/>
      <c r="J97" s="228"/>
    </row>
    <row r="98" spans="1:10">
      <c r="A98" s="356"/>
      <c r="B98" s="348">
        <f t="shared" ref="B98:B104" si="9">+B97+0.01</f>
        <v>8.1099999999999977</v>
      </c>
      <c r="C98" s="349" t="s">
        <v>232</v>
      </c>
      <c r="D98" s="350">
        <v>20</v>
      </c>
      <c r="E98" s="351" t="s">
        <v>3</v>
      </c>
      <c r="F98" s="350"/>
      <c r="G98" s="342"/>
      <c r="H98" s="342"/>
      <c r="J98" s="228"/>
    </row>
    <row r="99" spans="1:10">
      <c r="A99" s="356"/>
      <c r="B99" s="348">
        <f t="shared" si="9"/>
        <v>8.1199999999999974</v>
      </c>
      <c r="C99" s="349" t="s">
        <v>233</v>
      </c>
      <c r="D99" s="350">
        <v>60</v>
      </c>
      <c r="E99" s="351" t="s">
        <v>75</v>
      </c>
      <c r="F99" s="350"/>
      <c r="G99" s="342"/>
      <c r="H99" s="342"/>
      <c r="J99" s="228"/>
    </row>
    <row r="100" spans="1:10">
      <c r="A100" s="356"/>
      <c r="B100" s="348">
        <f t="shared" si="9"/>
        <v>8.1299999999999972</v>
      </c>
      <c r="C100" s="349" t="s">
        <v>202</v>
      </c>
      <c r="D100" s="350">
        <v>8</v>
      </c>
      <c r="E100" s="351" t="s">
        <v>3</v>
      </c>
      <c r="F100" s="350"/>
      <c r="G100" s="342"/>
      <c r="H100" s="342"/>
      <c r="J100" s="228"/>
    </row>
    <row r="101" spans="1:10">
      <c r="A101" s="356"/>
      <c r="B101" s="348">
        <f t="shared" si="9"/>
        <v>8.139999999999997</v>
      </c>
      <c r="C101" s="349" t="s">
        <v>225</v>
      </c>
      <c r="D101" s="350">
        <v>8</v>
      </c>
      <c r="E101" s="351" t="s">
        <v>3</v>
      </c>
      <c r="F101" s="350"/>
      <c r="G101" s="342"/>
      <c r="H101" s="342"/>
      <c r="J101" s="228"/>
    </row>
    <row r="102" spans="1:10">
      <c r="A102" s="356"/>
      <c r="B102" s="348">
        <f t="shared" si="9"/>
        <v>8.1499999999999968</v>
      </c>
      <c r="C102" s="349" t="s">
        <v>67</v>
      </c>
      <c r="D102" s="350">
        <f>36.73*2</f>
        <v>73.459999999999994</v>
      </c>
      <c r="E102" s="351" t="s">
        <v>1</v>
      </c>
      <c r="F102" s="350"/>
      <c r="G102" s="342"/>
      <c r="H102" s="342"/>
      <c r="J102" s="228"/>
    </row>
    <row r="103" spans="1:10">
      <c r="A103" s="356"/>
      <c r="B103" s="348">
        <f t="shared" si="9"/>
        <v>8.1599999999999966</v>
      </c>
      <c r="C103" s="349" t="s">
        <v>18</v>
      </c>
      <c r="D103" s="350">
        <v>1</v>
      </c>
      <c r="E103" s="351" t="s">
        <v>70</v>
      </c>
      <c r="F103" s="350"/>
      <c r="G103" s="342"/>
      <c r="H103" s="342"/>
      <c r="J103" s="228"/>
    </row>
    <row r="104" spans="1:10">
      <c r="A104" s="356"/>
      <c r="B104" s="348">
        <f t="shared" si="9"/>
        <v>8.1699999999999964</v>
      </c>
      <c r="C104" s="349" t="s">
        <v>78</v>
      </c>
      <c r="D104" s="350">
        <v>35</v>
      </c>
      <c r="E104" s="351" t="s">
        <v>13</v>
      </c>
      <c r="F104" s="350"/>
      <c r="G104" s="342"/>
      <c r="H104" s="342"/>
      <c r="J104" s="228"/>
    </row>
    <row r="105" spans="1:10" s="239" customFormat="1">
      <c r="A105" s="343"/>
      <c r="B105" s="344">
        <f>+B87+1</f>
        <v>9</v>
      </c>
      <c r="C105" s="345" t="s">
        <v>474</v>
      </c>
      <c r="D105" s="346"/>
      <c r="E105" s="346"/>
      <c r="F105" s="347"/>
      <c r="G105" s="346"/>
      <c r="H105" s="342"/>
    </row>
    <row r="106" spans="1:10" s="239" customFormat="1" ht="37.5">
      <c r="A106" s="343"/>
      <c r="B106" s="348">
        <f>+B105+0.01</f>
        <v>9.01</v>
      </c>
      <c r="C106" s="349" t="s">
        <v>344</v>
      </c>
      <c r="D106" s="350">
        <f>2*1.8</f>
        <v>3.6</v>
      </c>
      <c r="E106" s="351" t="s">
        <v>1</v>
      </c>
      <c r="F106" s="350"/>
      <c r="G106" s="342"/>
      <c r="H106" s="342"/>
    </row>
    <row r="107" spans="1:10" s="239" customFormat="1" ht="37.5">
      <c r="A107" s="343"/>
      <c r="B107" s="348">
        <f>+B106+0.01</f>
        <v>9.02</v>
      </c>
      <c r="C107" s="349" t="s">
        <v>345</v>
      </c>
      <c r="D107" s="350">
        <v>4</v>
      </c>
      <c r="E107" s="351" t="s">
        <v>3</v>
      </c>
      <c r="F107" s="350"/>
      <c r="G107" s="342"/>
      <c r="H107" s="342"/>
    </row>
    <row r="108" spans="1:10" s="239" customFormat="1" ht="37.5">
      <c r="A108" s="343"/>
      <c r="B108" s="348">
        <f>+B107+0.01</f>
        <v>9.0299999999999994</v>
      </c>
      <c r="C108" s="349" t="s">
        <v>346</v>
      </c>
      <c r="D108" s="350">
        <v>4</v>
      </c>
      <c r="E108" s="351" t="s">
        <v>3</v>
      </c>
      <c r="F108" s="350"/>
      <c r="G108" s="342"/>
      <c r="H108" s="342"/>
    </row>
    <row r="109" spans="1:10">
      <c r="A109" s="356"/>
      <c r="B109" s="344">
        <f>+B105+1</f>
        <v>10</v>
      </c>
      <c r="C109" s="345" t="s">
        <v>475</v>
      </c>
      <c r="D109" s="346"/>
      <c r="E109" s="346"/>
      <c r="F109" s="347"/>
      <c r="G109" s="346"/>
      <c r="H109" s="342"/>
      <c r="J109" s="228"/>
    </row>
    <row r="110" spans="1:10" ht="56.25">
      <c r="A110" s="356"/>
      <c r="B110" s="348">
        <f>+B109+0.01</f>
        <v>10.01</v>
      </c>
      <c r="C110" s="349" t="s">
        <v>366</v>
      </c>
      <c r="D110" s="350">
        <f>+(0.6*0.9*10.76)*2</f>
        <v>11.620800000000001</v>
      </c>
      <c r="E110" s="351" t="s">
        <v>65</v>
      </c>
      <c r="F110" s="350"/>
      <c r="G110" s="342"/>
      <c r="H110" s="342"/>
      <c r="J110" s="228"/>
    </row>
    <row r="111" spans="1:10" s="239" customFormat="1">
      <c r="A111" s="343"/>
      <c r="B111" s="344">
        <f>+B109+1</f>
        <v>11</v>
      </c>
      <c r="C111" s="345" t="s">
        <v>476</v>
      </c>
      <c r="D111" s="346"/>
      <c r="E111" s="346"/>
      <c r="F111" s="347"/>
      <c r="G111" s="346"/>
      <c r="H111" s="342"/>
    </row>
    <row r="112" spans="1:10" ht="37.5">
      <c r="A112" s="356"/>
      <c r="B112" s="348">
        <f>+B111+0.01</f>
        <v>11.01</v>
      </c>
      <c r="C112" s="349" t="s">
        <v>303</v>
      </c>
      <c r="D112" s="350">
        <f>16.8*2*1.8</f>
        <v>60.480000000000004</v>
      </c>
      <c r="E112" s="351" t="s">
        <v>1</v>
      </c>
      <c r="F112" s="350"/>
      <c r="G112" s="342"/>
      <c r="H112" s="342"/>
      <c r="J112" s="228"/>
    </row>
    <row r="113" spans="1:10">
      <c r="A113" s="356"/>
      <c r="B113" s="344">
        <f>+B111+1</f>
        <v>12</v>
      </c>
      <c r="C113" s="345" t="s">
        <v>481</v>
      </c>
      <c r="D113" s="346"/>
      <c r="E113" s="346"/>
      <c r="F113" s="347"/>
      <c r="G113" s="346"/>
      <c r="H113" s="342"/>
      <c r="J113" s="228"/>
    </row>
    <row r="114" spans="1:10">
      <c r="A114" s="356"/>
      <c r="B114" s="348">
        <f>+B113+0.01</f>
        <v>12.01</v>
      </c>
      <c r="C114" s="349" t="s">
        <v>299</v>
      </c>
      <c r="D114" s="350" t="s">
        <v>528</v>
      </c>
      <c r="E114" s="351" t="s">
        <v>2</v>
      </c>
      <c r="F114" s="350"/>
      <c r="G114" s="352"/>
      <c r="H114" s="342"/>
      <c r="J114" s="228"/>
    </row>
    <row r="115" spans="1:10">
      <c r="A115" s="356"/>
      <c r="B115" s="348">
        <f t="shared" ref="B115:B117" si="10">+B114+0.01</f>
        <v>12.02</v>
      </c>
      <c r="C115" s="349" t="s">
        <v>209</v>
      </c>
      <c r="D115" s="350">
        <f>10.26*2</f>
        <v>20.52</v>
      </c>
      <c r="E115" s="351" t="s">
        <v>1</v>
      </c>
      <c r="F115" s="350"/>
      <c r="G115" s="342"/>
      <c r="H115" s="342"/>
      <c r="J115" s="228"/>
    </row>
    <row r="116" spans="1:10">
      <c r="A116" s="356"/>
      <c r="B116" s="348">
        <f t="shared" si="10"/>
        <v>12.03</v>
      </c>
      <c r="C116" s="349" t="s">
        <v>77</v>
      </c>
      <c r="D116" s="350">
        <f>11.87*2</f>
        <v>23.74</v>
      </c>
      <c r="E116" s="351" t="s">
        <v>2</v>
      </c>
      <c r="F116" s="350"/>
      <c r="G116" s="342"/>
      <c r="H116" s="342"/>
      <c r="J116" s="228"/>
    </row>
    <row r="117" spans="1:10" ht="37.5">
      <c r="A117" s="356"/>
      <c r="B117" s="348">
        <f t="shared" si="10"/>
        <v>12.04</v>
      </c>
      <c r="C117" s="349" t="s">
        <v>238</v>
      </c>
      <c r="D117" s="350">
        <f>+D115</f>
        <v>20.52</v>
      </c>
      <c r="E117" s="351" t="s">
        <v>1</v>
      </c>
      <c r="F117" s="350"/>
      <c r="G117" s="342"/>
      <c r="H117" s="342"/>
      <c r="J117" s="228"/>
    </row>
    <row r="118" spans="1:10" s="239" customFormat="1">
      <c r="A118" s="343"/>
      <c r="B118" s="344">
        <f>+B113+1</f>
        <v>13</v>
      </c>
      <c r="C118" s="345" t="s">
        <v>482</v>
      </c>
      <c r="D118" s="346"/>
      <c r="E118" s="346"/>
      <c r="F118" s="347"/>
      <c r="G118" s="346"/>
      <c r="H118" s="342"/>
    </row>
    <row r="119" spans="1:10" ht="37.5">
      <c r="A119" s="356"/>
      <c r="B119" s="348">
        <f>+B118+0.01</f>
        <v>13.01</v>
      </c>
      <c r="C119" s="375" t="s">
        <v>270</v>
      </c>
      <c r="D119" s="350">
        <v>4</v>
      </c>
      <c r="E119" s="351" t="s">
        <v>3</v>
      </c>
      <c r="F119" s="350"/>
      <c r="G119" s="342"/>
      <c r="H119" s="342"/>
      <c r="J119" s="228"/>
    </row>
    <row r="120" spans="1:10" ht="37.5">
      <c r="A120" s="356"/>
      <c r="B120" s="348">
        <f t="shared" ref="B120:B128" si="11">+B119+0.01</f>
        <v>13.02</v>
      </c>
      <c r="C120" s="375" t="s">
        <v>271</v>
      </c>
      <c r="D120" s="350">
        <v>4</v>
      </c>
      <c r="E120" s="351" t="s">
        <v>3</v>
      </c>
      <c r="F120" s="350"/>
      <c r="G120" s="342"/>
      <c r="H120" s="342"/>
      <c r="J120" s="228"/>
    </row>
    <row r="121" spans="1:10">
      <c r="A121" s="356"/>
      <c r="B121" s="348">
        <f t="shared" si="11"/>
        <v>13.03</v>
      </c>
      <c r="C121" s="349" t="s">
        <v>254</v>
      </c>
      <c r="D121" s="350">
        <v>4</v>
      </c>
      <c r="E121" s="351" t="s">
        <v>3</v>
      </c>
      <c r="F121" s="350"/>
      <c r="G121" s="342"/>
      <c r="H121" s="342"/>
      <c r="J121" s="228"/>
    </row>
    <row r="122" spans="1:10">
      <c r="A122" s="356"/>
      <c r="B122" s="348">
        <f t="shared" si="11"/>
        <v>13.04</v>
      </c>
      <c r="C122" s="349" t="s">
        <v>255</v>
      </c>
      <c r="D122" s="350">
        <v>2</v>
      </c>
      <c r="E122" s="351" t="s">
        <v>3</v>
      </c>
      <c r="F122" s="350"/>
      <c r="G122" s="342"/>
      <c r="H122" s="342"/>
      <c r="J122" s="228"/>
    </row>
    <row r="123" spans="1:10">
      <c r="A123" s="356"/>
      <c r="B123" s="348">
        <f t="shared" si="11"/>
        <v>13.049999999999999</v>
      </c>
      <c r="C123" s="349" t="s">
        <v>190</v>
      </c>
      <c r="D123" s="350">
        <v>2</v>
      </c>
      <c r="E123" s="351" t="s">
        <v>3</v>
      </c>
      <c r="F123" s="350"/>
      <c r="G123" s="342"/>
      <c r="H123" s="342"/>
      <c r="J123" s="228"/>
    </row>
    <row r="124" spans="1:10">
      <c r="A124" s="356"/>
      <c r="B124" s="348">
        <f t="shared" si="11"/>
        <v>13.059999999999999</v>
      </c>
      <c r="C124" s="349" t="s">
        <v>275</v>
      </c>
      <c r="D124" s="350">
        <v>6</v>
      </c>
      <c r="E124" s="351" t="s">
        <v>3</v>
      </c>
      <c r="F124" s="350"/>
      <c r="G124" s="342"/>
      <c r="H124" s="342"/>
      <c r="J124" s="228"/>
    </row>
    <row r="125" spans="1:10">
      <c r="A125" s="356"/>
      <c r="B125" s="348">
        <f t="shared" si="11"/>
        <v>13.069999999999999</v>
      </c>
      <c r="C125" s="375" t="s">
        <v>367</v>
      </c>
      <c r="D125" s="350">
        <v>2</v>
      </c>
      <c r="E125" s="351" t="s">
        <v>3</v>
      </c>
      <c r="F125" s="350"/>
      <c r="G125" s="342"/>
      <c r="H125" s="342"/>
      <c r="J125" s="228"/>
    </row>
    <row r="126" spans="1:10">
      <c r="A126" s="356"/>
      <c r="B126" s="348">
        <f t="shared" si="11"/>
        <v>13.079999999999998</v>
      </c>
      <c r="C126" s="375" t="s">
        <v>245</v>
      </c>
      <c r="D126" s="350">
        <v>2</v>
      </c>
      <c r="E126" s="351" t="s">
        <v>3</v>
      </c>
      <c r="F126" s="350"/>
      <c r="G126" s="342"/>
      <c r="H126" s="342"/>
      <c r="J126" s="228"/>
    </row>
    <row r="127" spans="1:10">
      <c r="A127" s="356"/>
      <c r="B127" s="348">
        <f t="shared" si="11"/>
        <v>13.089999999999998</v>
      </c>
      <c r="C127" s="349" t="s">
        <v>218</v>
      </c>
      <c r="D127" s="350">
        <v>1</v>
      </c>
      <c r="E127" s="351" t="s">
        <v>108</v>
      </c>
      <c r="F127" s="350"/>
      <c r="G127" s="342"/>
      <c r="H127" s="342"/>
      <c r="J127" s="228"/>
    </row>
    <row r="128" spans="1:10">
      <c r="A128" s="356"/>
      <c r="B128" s="348">
        <f t="shared" si="11"/>
        <v>13.099999999999998</v>
      </c>
      <c r="C128" s="375" t="s">
        <v>246</v>
      </c>
      <c r="D128" s="350">
        <v>1</v>
      </c>
      <c r="E128" s="351" t="s">
        <v>39</v>
      </c>
      <c r="F128" s="350"/>
      <c r="G128" s="342"/>
      <c r="H128" s="342"/>
      <c r="J128" s="228"/>
    </row>
    <row r="129" spans="1:10" s="239" customFormat="1" ht="37.5">
      <c r="A129" s="343"/>
      <c r="B129" s="344">
        <f>+B118+1</f>
        <v>14</v>
      </c>
      <c r="C129" s="345" t="s">
        <v>483</v>
      </c>
      <c r="D129" s="346"/>
      <c r="E129" s="346"/>
      <c r="F129" s="347"/>
      <c r="G129" s="346"/>
      <c r="H129" s="342"/>
    </row>
    <row r="130" spans="1:10" ht="37.5">
      <c r="A130" s="356"/>
      <c r="B130" s="348">
        <f>+B129+0.01</f>
        <v>14.01</v>
      </c>
      <c r="C130" s="349" t="s">
        <v>304</v>
      </c>
      <c r="D130" s="350">
        <v>2</v>
      </c>
      <c r="E130" s="351" t="s">
        <v>3</v>
      </c>
      <c r="F130" s="350"/>
      <c r="G130" s="342"/>
      <c r="H130" s="342"/>
      <c r="J130" s="228"/>
    </row>
    <row r="131" spans="1:10" ht="37.5">
      <c r="A131" s="356"/>
      <c r="B131" s="348">
        <f t="shared" ref="B131:B136" si="12">+B130+0.01</f>
        <v>14.02</v>
      </c>
      <c r="C131" s="349" t="s">
        <v>318</v>
      </c>
      <c r="D131" s="350">
        <v>4</v>
      </c>
      <c r="E131" s="351" t="s">
        <v>3</v>
      </c>
      <c r="F131" s="350"/>
      <c r="G131" s="342"/>
      <c r="H131" s="342"/>
      <c r="J131" s="228"/>
    </row>
    <row r="132" spans="1:10" ht="56.25">
      <c r="A132" s="356"/>
      <c r="B132" s="348">
        <f t="shared" si="12"/>
        <v>14.03</v>
      </c>
      <c r="C132" s="349" t="s">
        <v>326</v>
      </c>
      <c r="D132" s="350">
        <v>4</v>
      </c>
      <c r="E132" s="351" t="s">
        <v>3</v>
      </c>
      <c r="F132" s="350"/>
      <c r="G132" s="342"/>
      <c r="H132" s="342"/>
      <c r="J132" s="228"/>
    </row>
    <row r="133" spans="1:10" ht="37.5">
      <c r="A133" s="356"/>
      <c r="B133" s="348">
        <f t="shared" si="12"/>
        <v>14.04</v>
      </c>
      <c r="C133" s="349" t="s">
        <v>325</v>
      </c>
      <c r="D133" s="350">
        <v>2</v>
      </c>
      <c r="E133" s="351" t="s">
        <v>3</v>
      </c>
      <c r="F133" s="350"/>
      <c r="G133" s="342"/>
      <c r="H133" s="342"/>
      <c r="J133" s="228"/>
    </row>
    <row r="134" spans="1:10" ht="37.5">
      <c r="A134" s="356"/>
      <c r="B134" s="348">
        <f t="shared" si="12"/>
        <v>14.049999999999999</v>
      </c>
      <c r="C134" s="349" t="s">
        <v>282</v>
      </c>
      <c r="D134" s="350">
        <v>4</v>
      </c>
      <c r="E134" s="351" t="s">
        <v>3</v>
      </c>
      <c r="F134" s="350"/>
      <c r="G134" s="342"/>
      <c r="H134" s="342"/>
      <c r="J134" s="228"/>
    </row>
    <row r="135" spans="1:10" ht="37.5">
      <c r="A135" s="356"/>
      <c r="B135" s="348">
        <f t="shared" si="12"/>
        <v>14.059999999999999</v>
      </c>
      <c r="C135" s="349" t="s">
        <v>296</v>
      </c>
      <c r="D135" s="350">
        <v>2</v>
      </c>
      <c r="E135" s="351" t="s">
        <v>3</v>
      </c>
      <c r="F135" s="350"/>
      <c r="G135" s="342"/>
      <c r="H135" s="342"/>
      <c r="J135" s="228"/>
    </row>
    <row r="136" spans="1:10" ht="37.5">
      <c r="A136" s="356"/>
      <c r="B136" s="348">
        <f t="shared" si="12"/>
        <v>14.069999999999999</v>
      </c>
      <c r="C136" s="349" t="s">
        <v>314</v>
      </c>
      <c r="D136" s="350">
        <v>1</v>
      </c>
      <c r="E136" s="351" t="s">
        <v>3</v>
      </c>
      <c r="F136" s="350"/>
      <c r="G136" s="342"/>
      <c r="H136" s="342"/>
      <c r="J136" s="228"/>
    </row>
    <row r="137" spans="1:10">
      <c r="A137" s="356"/>
      <c r="B137" s="348">
        <f>+B136+0.01</f>
        <v>14.079999999999998</v>
      </c>
      <c r="C137" s="349" t="s">
        <v>352</v>
      </c>
      <c r="D137" s="350">
        <v>1</v>
      </c>
      <c r="E137" s="351" t="s">
        <v>189</v>
      </c>
      <c r="F137" s="350"/>
      <c r="G137" s="352"/>
      <c r="H137" s="342"/>
      <c r="J137" s="228"/>
    </row>
    <row r="138" spans="1:10">
      <c r="A138" s="356"/>
      <c r="B138" s="348">
        <f>+B137+0.01</f>
        <v>14.089999999999998</v>
      </c>
      <c r="C138" s="349" t="s">
        <v>240</v>
      </c>
      <c r="D138" s="350">
        <v>1</v>
      </c>
      <c r="E138" s="351" t="s">
        <v>108</v>
      </c>
      <c r="F138" s="350"/>
      <c r="G138" s="342"/>
      <c r="H138" s="342"/>
      <c r="J138" s="228"/>
    </row>
    <row r="139" spans="1:10">
      <c r="A139" s="356"/>
      <c r="B139" s="344">
        <f>+B129+1</f>
        <v>15</v>
      </c>
      <c r="C139" s="345" t="s">
        <v>469</v>
      </c>
      <c r="D139" s="346"/>
      <c r="E139" s="346"/>
      <c r="F139" s="347"/>
      <c r="G139" s="346"/>
      <c r="H139" s="342"/>
      <c r="J139" s="228"/>
    </row>
    <row r="140" spans="1:10" ht="20.25" customHeight="1">
      <c r="A140" s="356"/>
      <c r="B140" s="348">
        <f>+B139+0.01</f>
        <v>15.01</v>
      </c>
      <c r="C140" s="375" t="s">
        <v>368</v>
      </c>
      <c r="D140" s="350">
        <f>((1.37+0.6)*2+0.97+0.95)*4</f>
        <v>23.44</v>
      </c>
      <c r="E140" s="351" t="s">
        <v>2</v>
      </c>
      <c r="F140" s="350"/>
      <c r="G140" s="342"/>
      <c r="H140" s="342"/>
      <c r="J140" s="228"/>
    </row>
    <row r="141" spans="1:10">
      <c r="A141" s="356"/>
      <c r="B141" s="348">
        <f t="shared" ref="B141:B142" si="13">+B140+0.01</f>
        <v>15.02</v>
      </c>
      <c r="C141" s="349" t="s">
        <v>305</v>
      </c>
      <c r="D141" s="350">
        <f>(0.9)*2</f>
        <v>1.8</v>
      </c>
      <c r="E141" s="351" t="s">
        <v>1</v>
      </c>
      <c r="F141" s="350"/>
      <c r="G141" s="342"/>
      <c r="H141" s="342"/>
      <c r="J141" s="228"/>
    </row>
    <row r="142" spans="1:10" ht="37.5">
      <c r="A142" s="356"/>
      <c r="B142" s="348">
        <f t="shared" si="13"/>
        <v>15.03</v>
      </c>
      <c r="C142" s="349" t="s">
        <v>306</v>
      </c>
      <c r="D142" s="350">
        <f>6.45+4.39</f>
        <v>10.84</v>
      </c>
      <c r="E142" s="351" t="s">
        <v>2</v>
      </c>
      <c r="F142" s="350"/>
      <c r="G142" s="342"/>
      <c r="H142" s="342"/>
      <c r="J142" s="228"/>
    </row>
    <row r="143" spans="1:10">
      <c r="A143" s="356"/>
      <c r="B143" s="348"/>
      <c r="C143" s="349"/>
      <c r="D143" s="350"/>
      <c r="E143" s="380"/>
      <c r="F143" s="381"/>
      <c r="G143" s="382" t="s">
        <v>33</v>
      </c>
      <c r="H143" s="362">
        <f>SUM(G43:G143)</f>
        <v>0</v>
      </c>
      <c r="J143" s="228"/>
    </row>
    <row r="144" spans="1:10">
      <c r="A144" s="356"/>
      <c r="B144" s="383"/>
      <c r="C144" s="384"/>
      <c r="D144" s="385"/>
      <c r="E144" s="360"/>
      <c r="F144" s="386"/>
      <c r="G144" s="360"/>
      <c r="H144" s="356"/>
      <c r="J144" s="228"/>
    </row>
    <row r="145" spans="1:10" s="239" customFormat="1">
      <c r="A145" s="343"/>
      <c r="B145" s="372"/>
      <c r="C145" s="345" t="s">
        <v>242</v>
      </c>
      <c r="D145" s="346"/>
      <c r="E145" s="346"/>
      <c r="F145" s="347"/>
      <c r="G145" s="346"/>
      <c r="H145" s="342"/>
    </row>
    <row r="146" spans="1:10" s="239" customFormat="1">
      <c r="A146" s="343"/>
      <c r="B146" s="344">
        <v>1</v>
      </c>
      <c r="C146" s="345" t="s">
        <v>470</v>
      </c>
      <c r="D146" s="346"/>
      <c r="E146" s="346"/>
      <c r="F146" s="347"/>
      <c r="G146" s="346"/>
      <c r="H146" s="342"/>
    </row>
    <row r="147" spans="1:10" s="239" customFormat="1">
      <c r="A147" s="343"/>
      <c r="B147" s="348">
        <f>+B146+0.01</f>
        <v>1.01</v>
      </c>
      <c r="C147" s="349" t="s">
        <v>69</v>
      </c>
      <c r="D147" s="350">
        <f>12.51*2.1*2</f>
        <v>52.542000000000002</v>
      </c>
      <c r="E147" s="351" t="s">
        <v>1</v>
      </c>
      <c r="F147" s="350"/>
      <c r="G147" s="352"/>
      <c r="H147" s="342"/>
    </row>
    <row r="148" spans="1:10" s="241" customFormat="1">
      <c r="A148" s="387"/>
      <c r="B148" s="344">
        <v>2</v>
      </c>
      <c r="C148" s="345" t="s">
        <v>26</v>
      </c>
      <c r="D148" s="346"/>
      <c r="E148" s="346"/>
      <c r="F148" s="347"/>
      <c r="G148" s="346"/>
      <c r="H148" s="388"/>
    </row>
    <row r="149" spans="1:10">
      <c r="A149" s="356"/>
      <c r="B149" s="348">
        <f>+B148+0.01</f>
        <v>2.0099999999999998</v>
      </c>
      <c r="C149" s="349" t="s">
        <v>206</v>
      </c>
      <c r="D149" s="350">
        <f>12.51*2.1*0.5*2</f>
        <v>26.271000000000001</v>
      </c>
      <c r="E149" s="351" t="s">
        <v>0</v>
      </c>
      <c r="F149" s="350"/>
      <c r="G149" s="342"/>
      <c r="H149" s="342"/>
      <c r="J149" s="228"/>
    </row>
    <row r="150" spans="1:10">
      <c r="A150" s="356"/>
      <c r="B150" s="348">
        <f t="shared" ref="B150:B154" si="14">+B149+0.01</f>
        <v>2.0199999999999996</v>
      </c>
      <c r="C150" s="349" t="s">
        <v>283</v>
      </c>
      <c r="D150" s="350">
        <f>+(19.5+9.05+0.7)*0.45*0.85*2</f>
        <v>22.376249999999999</v>
      </c>
      <c r="E150" s="351" t="s">
        <v>0</v>
      </c>
      <c r="F150" s="350"/>
      <c r="G150" s="342"/>
      <c r="H150" s="342"/>
      <c r="J150" s="228"/>
    </row>
    <row r="151" spans="1:10">
      <c r="A151" s="356"/>
      <c r="B151" s="348">
        <f t="shared" si="14"/>
        <v>2.0299999999999994</v>
      </c>
      <c r="C151" s="373" t="s">
        <v>292</v>
      </c>
      <c r="D151" s="350">
        <f>1.52*0.3*0.4*2</f>
        <v>0.36480000000000001</v>
      </c>
      <c r="E151" s="351" t="s">
        <v>0</v>
      </c>
      <c r="F151" s="350"/>
      <c r="G151" s="352"/>
      <c r="H151" s="342"/>
      <c r="J151" s="228"/>
    </row>
    <row r="152" spans="1:10">
      <c r="A152" s="356"/>
      <c r="B152" s="348">
        <f t="shared" si="14"/>
        <v>2.0399999999999991</v>
      </c>
      <c r="C152" s="349" t="s">
        <v>261</v>
      </c>
      <c r="D152" s="350">
        <f>0.9*0.6*0.85*2</f>
        <v>0.91800000000000004</v>
      </c>
      <c r="E152" s="351" t="s">
        <v>0</v>
      </c>
      <c r="F152" s="350"/>
      <c r="G152" s="342"/>
      <c r="H152" s="342"/>
      <c r="J152" s="228"/>
    </row>
    <row r="153" spans="1:10">
      <c r="A153" s="356"/>
      <c r="B153" s="348">
        <f t="shared" si="14"/>
        <v>2.0499999999999989</v>
      </c>
      <c r="C153" s="349" t="s">
        <v>207</v>
      </c>
      <c r="D153" s="350">
        <f>+(D150+D151+D152)*0.4*1.25</f>
        <v>11.829524999999999</v>
      </c>
      <c r="E153" s="351" t="s">
        <v>0</v>
      </c>
      <c r="F153" s="350"/>
      <c r="G153" s="342"/>
      <c r="H153" s="342"/>
      <c r="J153" s="228"/>
    </row>
    <row r="154" spans="1:10">
      <c r="A154" s="356"/>
      <c r="B154" s="348">
        <f t="shared" si="14"/>
        <v>2.0599999999999987</v>
      </c>
      <c r="C154" s="349" t="s">
        <v>201</v>
      </c>
      <c r="D154" s="350">
        <f>+SUM(D150:D152)*1.25-D153</f>
        <v>17.744287499999999</v>
      </c>
      <c r="E154" s="351" t="s">
        <v>0</v>
      </c>
      <c r="F154" s="350"/>
      <c r="G154" s="342"/>
      <c r="H154" s="342"/>
      <c r="J154" s="228"/>
    </row>
    <row r="155" spans="1:10" s="241" customFormat="1">
      <c r="A155" s="387"/>
      <c r="B155" s="344">
        <v>3</v>
      </c>
      <c r="C155" s="345" t="s">
        <v>471</v>
      </c>
      <c r="D155" s="346"/>
      <c r="E155" s="346"/>
      <c r="F155" s="347"/>
      <c r="G155" s="346"/>
      <c r="H155" s="388"/>
    </row>
    <row r="156" spans="1:10" ht="37.5">
      <c r="A156" s="356"/>
      <c r="B156" s="389">
        <f>+B155+0.01</f>
        <v>3.01</v>
      </c>
      <c r="C156" s="349" t="s">
        <v>370</v>
      </c>
      <c r="D156" s="350">
        <f>+(19.5+9.05+0.7)*0.45*0.25*2</f>
        <v>6.5812499999999998</v>
      </c>
      <c r="E156" s="351" t="s">
        <v>0</v>
      </c>
      <c r="F156" s="350"/>
      <c r="G156" s="342"/>
      <c r="H156" s="342"/>
      <c r="J156" s="228"/>
    </row>
    <row r="157" spans="1:10" ht="37.5">
      <c r="A157" s="356"/>
      <c r="B157" s="389">
        <f t="shared" ref="B157:B166" si="15">+B156+0.01</f>
        <v>3.0199999999999996</v>
      </c>
      <c r="C157" s="349" t="s">
        <v>359</v>
      </c>
      <c r="D157" s="350">
        <f>1.52*0.3*0.15*2</f>
        <v>0.13679999999999998</v>
      </c>
      <c r="E157" s="351" t="s">
        <v>0</v>
      </c>
      <c r="F157" s="350"/>
      <c r="G157" s="352"/>
      <c r="H157" s="342"/>
      <c r="J157" s="228"/>
    </row>
    <row r="158" spans="1:10" ht="37.5">
      <c r="A158" s="356"/>
      <c r="B158" s="389">
        <f t="shared" si="15"/>
        <v>3.0299999999999994</v>
      </c>
      <c r="C158" s="349" t="s">
        <v>371</v>
      </c>
      <c r="D158" s="350">
        <f>(0.6*0.9*0.25*2)*2</f>
        <v>0.54</v>
      </c>
      <c r="E158" s="351" t="s">
        <v>0</v>
      </c>
      <c r="F158" s="350"/>
      <c r="G158" s="342"/>
      <c r="H158" s="342"/>
      <c r="J158" s="228"/>
    </row>
    <row r="159" spans="1:10" ht="37.5">
      <c r="A159" s="356"/>
      <c r="B159" s="389">
        <f t="shared" si="15"/>
        <v>3.0399999999999991</v>
      </c>
      <c r="C159" s="349" t="s">
        <v>372</v>
      </c>
      <c r="D159" s="350">
        <f>(30.36)*2*0.15*0.2</f>
        <v>1.8215999999999999</v>
      </c>
      <c r="E159" s="351" t="s">
        <v>0</v>
      </c>
      <c r="F159" s="350"/>
      <c r="G159" s="342"/>
      <c r="H159" s="342"/>
      <c r="J159" s="228"/>
    </row>
    <row r="160" spans="1:10" ht="37.5">
      <c r="A160" s="356"/>
      <c r="B160" s="389">
        <f t="shared" si="15"/>
        <v>3.0499999999999989</v>
      </c>
      <c r="C160" s="349" t="s">
        <v>373</v>
      </c>
      <c r="D160" s="350">
        <f>3.1*0.15*0.3*2*2</f>
        <v>0.55799999999999994</v>
      </c>
      <c r="E160" s="351" t="s">
        <v>0</v>
      </c>
      <c r="F160" s="350"/>
      <c r="G160" s="342"/>
      <c r="H160" s="342"/>
      <c r="J160" s="228"/>
    </row>
    <row r="161" spans="1:10" ht="37.5">
      <c r="A161" s="356">
        <f>8*0</f>
        <v>0</v>
      </c>
      <c r="B161" s="389">
        <f t="shared" si="15"/>
        <v>3.0599999999999987</v>
      </c>
      <c r="C161" s="349" t="s">
        <v>374</v>
      </c>
      <c r="D161" s="350">
        <f>3.1*0.15*0.15*5*2</f>
        <v>0.6974999999999999</v>
      </c>
      <c r="E161" s="351" t="s">
        <v>0</v>
      </c>
      <c r="F161" s="350"/>
      <c r="G161" s="342"/>
      <c r="H161" s="342"/>
      <c r="J161" s="228"/>
    </row>
    <row r="162" spans="1:10" ht="40.5" customHeight="1">
      <c r="A162" s="356"/>
      <c r="B162" s="389">
        <f t="shared" si="15"/>
        <v>3.0699999999999985</v>
      </c>
      <c r="C162" s="349" t="s">
        <v>464</v>
      </c>
      <c r="D162" s="350">
        <f>+((16.5+1)*0.15*0.3)*2</f>
        <v>1.575</v>
      </c>
      <c r="E162" s="351" t="s">
        <v>0</v>
      </c>
      <c r="F162" s="350"/>
      <c r="G162" s="342"/>
      <c r="H162" s="342"/>
      <c r="J162" s="228"/>
    </row>
    <row r="163" spans="1:10" ht="56.25">
      <c r="A163" s="356"/>
      <c r="B163" s="389">
        <f t="shared" si="15"/>
        <v>3.0799999999999983</v>
      </c>
      <c r="C163" s="349" t="s">
        <v>375</v>
      </c>
      <c r="D163" s="350">
        <f>12.51*0.15*0.3*2</f>
        <v>1.1258999999999999</v>
      </c>
      <c r="E163" s="351" t="s">
        <v>0</v>
      </c>
      <c r="F163" s="350"/>
      <c r="G163" s="342"/>
      <c r="H163" s="342"/>
      <c r="J163" s="228"/>
    </row>
    <row r="164" spans="1:10" ht="37.5">
      <c r="A164" s="356"/>
      <c r="B164" s="389">
        <f t="shared" si="15"/>
        <v>3.0899999999999981</v>
      </c>
      <c r="C164" s="349" t="s">
        <v>376</v>
      </c>
      <c r="D164" s="350">
        <f>20.42*0.12*2</f>
        <v>4.9008000000000003</v>
      </c>
      <c r="E164" s="351" t="s">
        <v>0</v>
      </c>
      <c r="F164" s="350"/>
      <c r="G164" s="342"/>
      <c r="H164" s="342"/>
      <c r="J164" s="228"/>
    </row>
    <row r="165" spans="1:10" ht="37.5">
      <c r="A165" s="356"/>
      <c r="B165" s="389">
        <f t="shared" si="15"/>
        <v>3.0999999999999979</v>
      </c>
      <c r="C165" s="349" t="s">
        <v>377</v>
      </c>
      <c r="D165" s="350">
        <f>5.85*0.12*2</f>
        <v>1.4039999999999999</v>
      </c>
      <c r="E165" s="351" t="s">
        <v>0</v>
      </c>
      <c r="F165" s="350"/>
      <c r="G165" s="342"/>
      <c r="H165" s="342"/>
      <c r="J165" s="228"/>
    </row>
    <row r="166" spans="1:10" ht="41.25" customHeight="1">
      <c r="A166" s="356"/>
      <c r="B166" s="389">
        <f t="shared" si="15"/>
        <v>3.1099999999999977</v>
      </c>
      <c r="C166" s="349" t="s">
        <v>378</v>
      </c>
      <c r="D166" s="350">
        <f>8.5*0.6*0.1*2</f>
        <v>1.02</v>
      </c>
      <c r="E166" s="351" t="s">
        <v>0</v>
      </c>
      <c r="F166" s="350"/>
      <c r="G166" s="342"/>
      <c r="H166" s="342"/>
      <c r="J166" s="228"/>
    </row>
    <row r="167" spans="1:10" s="241" customFormat="1">
      <c r="A167" s="387"/>
      <c r="B167" s="344">
        <v>4</v>
      </c>
      <c r="C167" s="345" t="s">
        <v>223</v>
      </c>
      <c r="D167" s="346"/>
      <c r="E167" s="346"/>
      <c r="F167" s="347"/>
      <c r="G167" s="346"/>
      <c r="H167" s="388"/>
    </row>
    <row r="168" spans="1:10" s="241" customFormat="1" ht="37.5">
      <c r="A168" s="387"/>
      <c r="B168" s="348">
        <f>+B167+0.01</f>
        <v>4.01</v>
      </c>
      <c r="C168" s="349" t="s">
        <v>350</v>
      </c>
      <c r="D168" s="350">
        <f>1.52*0.4*2</f>
        <v>1.2160000000000002</v>
      </c>
      <c r="E168" s="351" t="s">
        <v>1</v>
      </c>
      <c r="F168" s="350"/>
      <c r="G168" s="352"/>
      <c r="H168" s="388"/>
    </row>
    <row r="169" spans="1:10" s="241" customFormat="1" ht="37.5">
      <c r="A169" s="387"/>
      <c r="B169" s="348">
        <f t="shared" ref="B169:B172" si="16">+B168+0.01</f>
        <v>4.0199999999999996</v>
      </c>
      <c r="C169" s="349" t="s">
        <v>343</v>
      </c>
      <c r="D169" s="350">
        <f>1.52*2.3*2</f>
        <v>6.9919999999999991</v>
      </c>
      <c r="E169" s="351" t="s">
        <v>1</v>
      </c>
      <c r="F169" s="350"/>
      <c r="G169" s="352"/>
      <c r="H169" s="388"/>
    </row>
    <row r="170" spans="1:10">
      <c r="A170" s="356"/>
      <c r="B170" s="348">
        <f t="shared" si="16"/>
        <v>4.0299999999999994</v>
      </c>
      <c r="C170" s="349" t="s">
        <v>284</v>
      </c>
      <c r="D170" s="350">
        <f>+(30.36)*0.4*2</f>
        <v>24.288</v>
      </c>
      <c r="E170" s="351" t="s">
        <v>1</v>
      </c>
      <c r="F170" s="350"/>
      <c r="G170" s="342"/>
      <c r="H170" s="342"/>
      <c r="J170" s="228"/>
    </row>
    <row r="171" spans="1:10">
      <c r="A171" s="356"/>
      <c r="B171" s="348">
        <f t="shared" si="16"/>
        <v>4.0399999999999991</v>
      </c>
      <c r="C171" s="349" t="s">
        <v>285</v>
      </c>
      <c r="D171" s="350">
        <f>47.3*2+5.5*0.9*2</f>
        <v>104.5</v>
      </c>
      <c r="E171" s="351" t="s">
        <v>1</v>
      </c>
      <c r="F171" s="350"/>
      <c r="G171" s="342"/>
      <c r="H171" s="342"/>
      <c r="J171" s="228"/>
    </row>
    <row r="172" spans="1:10" ht="37.5">
      <c r="A172" s="356"/>
      <c r="B172" s="348">
        <f t="shared" si="16"/>
        <v>4.0499999999999989</v>
      </c>
      <c r="C172" s="349" t="s">
        <v>379</v>
      </c>
      <c r="D172" s="350">
        <f>+(0.45*0.42*5)*2</f>
        <v>1.8900000000000001</v>
      </c>
      <c r="E172" s="351" t="s">
        <v>1</v>
      </c>
      <c r="F172" s="350"/>
      <c r="G172" s="342"/>
      <c r="H172" s="342"/>
      <c r="J172" s="228"/>
    </row>
    <row r="173" spans="1:10" s="241" customFormat="1">
      <c r="A173" s="387"/>
      <c r="B173" s="344">
        <v>5</v>
      </c>
      <c r="C173" s="345" t="s">
        <v>472</v>
      </c>
      <c r="D173" s="346"/>
      <c r="E173" s="346"/>
      <c r="F173" s="347"/>
      <c r="G173" s="346"/>
      <c r="H173" s="388"/>
    </row>
    <row r="174" spans="1:10">
      <c r="A174" s="356"/>
      <c r="B174" s="348">
        <f>B173+0.01</f>
        <v>5.01</v>
      </c>
      <c r="C174" s="349" t="s">
        <v>309</v>
      </c>
      <c r="D174" s="350">
        <v>96.05</v>
      </c>
      <c r="E174" s="351" t="s">
        <v>1</v>
      </c>
      <c r="F174" s="350"/>
      <c r="G174" s="342"/>
      <c r="H174" s="342"/>
      <c r="J174" s="228"/>
    </row>
    <row r="175" spans="1:10">
      <c r="A175" s="356"/>
      <c r="B175" s="348">
        <f>0.01+B174</f>
        <v>5.0199999999999996</v>
      </c>
      <c r="C175" s="349" t="s">
        <v>264</v>
      </c>
      <c r="D175" s="350">
        <f>52.54+36.01</f>
        <v>88.55</v>
      </c>
      <c r="E175" s="351" t="s">
        <v>1</v>
      </c>
      <c r="F175" s="350"/>
      <c r="G175" s="342"/>
      <c r="H175" s="342"/>
      <c r="J175" s="228"/>
    </row>
    <row r="176" spans="1:10">
      <c r="A176" s="356"/>
      <c r="B176" s="348">
        <f>0.01+B175</f>
        <v>5.0299999999999994</v>
      </c>
      <c r="C176" s="349" t="s">
        <v>262</v>
      </c>
      <c r="D176" s="350">
        <f>((23.84)*2.5*2+5.5*0.9*2)-(0.6*0.6*2)</f>
        <v>128.38</v>
      </c>
      <c r="E176" s="351" t="s">
        <v>1</v>
      </c>
      <c r="F176" s="350"/>
      <c r="G176" s="342"/>
      <c r="H176" s="342"/>
      <c r="J176" s="228"/>
    </row>
    <row r="177" spans="1:10">
      <c r="A177" s="356"/>
      <c r="B177" s="348">
        <f t="shared" ref="B177:B179" si="17">0.01+B176</f>
        <v>5.0399999999999991</v>
      </c>
      <c r="C177" s="349" t="s">
        <v>263</v>
      </c>
      <c r="D177" s="350">
        <f>(19.56*2.1)*2-(0.6*0.6*2)+5.5*0.5*2</f>
        <v>86.932000000000002</v>
      </c>
      <c r="E177" s="351" t="s">
        <v>1</v>
      </c>
      <c r="F177" s="350"/>
      <c r="G177" s="342"/>
      <c r="H177" s="390"/>
      <c r="J177" s="228"/>
    </row>
    <row r="178" spans="1:10">
      <c r="A178" s="356"/>
      <c r="B178" s="348">
        <f t="shared" si="17"/>
        <v>5.0499999999999989</v>
      </c>
      <c r="C178" s="349" t="s">
        <v>208</v>
      </c>
      <c r="D178" s="350">
        <f>+(5.5+0.9*2+2.1*2+0.6*4+0.45*4+12.51)*2</f>
        <v>56.42</v>
      </c>
      <c r="E178" s="351" t="s">
        <v>2</v>
      </c>
      <c r="F178" s="350"/>
      <c r="G178" s="342"/>
      <c r="H178" s="342"/>
      <c r="J178" s="228"/>
    </row>
    <row r="179" spans="1:10">
      <c r="A179" s="356"/>
      <c r="B179" s="348">
        <f t="shared" si="17"/>
        <v>5.0599999999999987</v>
      </c>
      <c r="C179" s="349" t="s">
        <v>79</v>
      </c>
      <c r="D179" s="350">
        <f>+D178*2</f>
        <v>112.84</v>
      </c>
      <c r="E179" s="351" t="s">
        <v>2</v>
      </c>
      <c r="F179" s="350"/>
      <c r="G179" s="342"/>
      <c r="H179" s="342"/>
      <c r="J179" s="228"/>
    </row>
    <row r="180" spans="1:10">
      <c r="A180" s="356"/>
      <c r="B180" s="344">
        <v>6</v>
      </c>
      <c r="C180" s="345" t="s">
        <v>473</v>
      </c>
      <c r="D180" s="346"/>
      <c r="E180" s="346"/>
      <c r="F180" s="347"/>
      <c r="G180" s="346"/>
      <c r="H180" s="362"/>
      <c r="J180" s="228"/>
    </row>
    <row r="181" spans="1:10" ht="56.25">
      <c r="A181" s="356"/>
      <c r="B181" s="348">
        <f>+B180+0.01</f>
        <v>6.01</v>
      </c>
      <c r="C181" s="367" t="s">
        <v>380</v>
      </c>
      <c r="D181" s="350">
        <f>17.62*2</f>
        <v>35.24</v>
      </c>
      <c r="E181" s="351" t="s">
        <v>1</v>
      </c>
      <c r="F181" s="350"/>
      <c r="G181" s="342"/>
      <c r="H181" s="362"/>
      <c r="J181" s="228"/>
    </row>
    <row r="182" spans="1:10" ht="56.25">
      <c r="A182" s="356"/>
      <c r="B182" s="348">
        <f t="shared" ref="B182:B184" si="18">+B181+0.01</f>
        <v>6.02</v>
      </c>
      <c r="C182" s="367" t="s">
        <v>381</v>
      </c>
      <c r="D182" s="350">
        <f>4.56*2</f>
        <v>9.1199999999999992</v>
      </c>
      <c r="E182" s="351" t="s">
        <v>1</v>
      </c>
      <c r="F182" s="350"/>
      <c r="G182" s="342"/>
      <c r="H182" s="362"/>
      <c r="J182" s="228"/>
    </row>
    <row r="183" spans="1:10">
      <c r="A183" s="356"/>
      <c r="B183" s="348">
        <f t="shared" si="18"/>
        <v>6.0299999999999994</v>
      </c>
      <c r="C183" s="373" t="s">
        <v>265</v>
      </c>
      <c r="D183" s="350">
        <f>+D182</f>
        <v>9.1199999999999992</v>
      </c>
      <c r="E183" s="351" t="s">
        <v>1</v>
      </c>
      <c r="F183" s="350"/>
      <c r="G183" s="342"/>
      <c r="H183" s="362"/>
      <c r="J183" s="228"/>
    </row>
    <row r="184" spans="1:10">
      <c r="A184" s="356"/>
      <c r="B184" s="348">
        <f t="shared" si="18"/>
        <v>6.0399999999999991</v>
      </c>
      <c r="C184" s="349" t="s">
        <v>313</v>
      </c>
      <c r="D184" s="350">
        <f>2*2*2</f>
        <v>8</v>
      </c>
      <c r="E184" s="351" t="s">
        <v>2</v>
      </c>
      <c r="F184" s="350"/>
      <c r="G184" s="342"/>
      <c r="H184" s="362"/>
      <c r="J184" s="228"/>
    </row>
    <row r="185" spans="1:10" s="241" customFormat="1">
      <c r="A185" s="387"/>
      <c r="B185" s="344">
        <v>7</v>
      </c>
      <c r="C185" s="345" t="s">
        <v>76</v>
      </c>
      <c r="D185" s="346"/>
      <c r="E185" s="346"/>
      <c r="F185" s="347"/>
      <c r="G185" s="346"/>
      <c r="H185" s="388"/>
    </row>
    <row r="186" spans="1:10" s="239" customFormat="1">
      <c r="A186" s="343"/>
      <c r="B186" s="379">
        <f>+B185+0.01</f>
        <v>7.01</v>
      </c>
      <c r="C186" s="349" t="s">
        <v>198</v>
      </c>
      <c r="D186" s="350">
        <f>D175+D176+D177+D178*0.15</f>
        <v>312.32500000000005</v>
      </c>
      <c r="E186" s="351" t="s">
        <v>1</v>
      </c>
      <c r="F186" s="350"/>
      <c r="G186" s="342"/>
      <c r="H186" s="342"/>
    </row>
    <row r="187" spans="1:10" s="239" customFormat="1">
      <c r="A187" s="343"/>
      <c r="B187" s="379">
        <f t="shared" ref="B187:B188" si="19">+B186+0.01</f>
        <v>7.02</v>
      </c>
      <c r="C187" s="349" t="s">
        <v>310</v>
      </c>
      <c r="D187" s="351">
        <f>+D176</f>
        <v>128.38</v>
      </c>
      <c r="E187" s="351" t="s">
        <v>1</v>
      </c>
      <c r="F187" s="351"/>
      <c r="G187" s="342"/>
      <c r="H187" s="342"/>
    </row>
    <row r="188" spans="1:10" s="239" customFormat="1">
      <c r="A188" s="343"/>
      <c r="B188" s="379">
        <f t="shared" si="19"/>
        <v>7.0299999999999994</v>
      </c>
      <c r="C188" s="349" t="s">
        <v>311</v>
      </c>
      <c r="D188" s="351">
        <f>+D177</f>
        <v>86.932000000000002</v>
      </c>
      <c r="E188" s="351" t="s">
        <v>1</v>
      </c>
      <c r="F188" s="351"/>
      <c r="G188" s="342"/>
      <c r="H188" s="342"/>
    </row>
    <row r="189" spans="1:10" s="241" customFormat="1">
      <c r="A189" s="387"/>
      <c r="B189" s="344">
        <v>8</v>
      </c>
      <c r="C189" s="345" t="s">
        <v>474</v>
      </c>
      <c r="D189" s="346"/>
      <c r="E189" s="346"/>
      <c r="F189" s="347"/>
      <c r="G189" s="346"/>
      <c r="H189" s="388"/>
    </row>
    <row r="190" spans="1:10" s="241" customFormat="1" ht="37.5">
      <c r="A190" s="387"/>
      <c r="B190" s="379">
        <f>+B189+0.01</f>
        <v>8.01</v>
      </c>
      <c r="C190" s="349" t="s">
        <v>348</v>
      </c>
      <c r="D190" s="350">
        <v>2</v>
      </c>
      <c r="E190" s="351" t="s">
        <v>3</v>
      </c>
      <c r="F190" s="350"/>
      <c r="G190" s="342"/>
      <c r="H190" s="388"/>
    </row>
    <row r="191" spans="1:10" s="241" customFormat="1">
      <c r="A191" s="387"/>
      <c r="B191" s="344">
        <v>9</v>
      </c>
      <c r="C191" s="345" t="s">
        <v>475</v>
      </c>
      <c r="D191" s="346"/>
      <c r="E191" s="346"/>
      <c r="F191" s="347"/>
      <c r="G191" s="346"/>
      <c r="H191" s="388"/>
    </row>
    <row r="192" spans="1:10" ht="37.5">
      <c r="A192" s="356"/>
      <c r="B192" s="348">
        <f>+B191+0.01</f>
        <v>9.01</v>
      </c>
      <c r="C192" s="349" t="s">
        <v>347</v>
      </c>
      <c r="D192" s="350">
        <f>(0.6*0.6*10.76)*2*2</f>
        <v>15.494399999999999</v>
      </c>
      <c r="E192" s="351" t="s">
        <v>65</v>
      </c>
      <c r="F192" s="350"/>
      <c r="G192" s="342"/>
      <c r="H192" s="342"/>
      <c r="J192" s="228"/>
    </row>
    <row r="193" spans="1:10" s="241" customFormat="1">
      <c r="A193" s="387"/>
      <c r="B193" s="344">
        <v>10</v>
      </c>
      <c r="C193" s="345" t="s">
        <v>476</v>
      </c>
      <c r="D193" s="346"/>
      <c r="E193" s="346"/>
      <c r="F193" s="347"/>
      <c r="G193" s="346"/>
      <c r="H193" s="388"/>
    </row>
    <row r="194" spans="1:10" ht="37.5">
      <c r="A194" s="356"/>
      <c r="B194" s="348">
        <f>+B193+0.01</f>
        <v>10.01</v>
      </c>
      <c r="C194" s="349" t="s">
        <v>312</v>
      </c>
      <c r="D194" s="350">
        <f>10.92*1.8*2</f>
        <v>39.311999999999998</v>
      </c>
      <c r="E194" s="351" t="s">
        <v>1</v>
      </c>
      <c r="F194" s="350"/>
      <c r="G194" s="342"/>
      <c r="H194" s="342"/>
      <c r="J194" s="228"/>
    </row>
    <row r="195" spans="1:10" s="241" customFormat="1">
      <c r="A195" s="387"/>
      <c r="B195" s="344">
        <v>11</v>
      </c>
      <c r="C195" s="345" t="s">
        <v>477</v>
      </c>
      <c r="D195" s="346"/>
      <c r="E195" s="346"/>
      <c r="F195" s="347"/>
      <c r="G195" s="346"/>
      <c r="H195" s="388"/>
    </row>
    <row r="196" spans="1:10" s="241" customFormat="1">
      <c r="A196" s="387"/>
      <c r="B196" s="348">
        <f>+B195+0.01</f>
        <v>11.01</v>
      </c>
      <c r="C196" s="349" t="s">
        <v>273</v>
      </c>
      <c r="D196" s="350">
        <f>16.71*2</f>
        <v>33.42</v>
      </c>
      <c r="E196" s="351" t="s">
        <v>2</v>
      </c>
      <c r="F196" s="350"/>
      <c r="G196" s="342"/>
      <c r="H196" s="388"/>
    </row>
    <row r="197" spans="1:10">
      <c r="A197" s="356"/>
      <c r="B197" s="348">
        <f t="shared" ref="B197:B199" si="20">+B196+0.01</f>
        <v>11.02</v>
      </c>
      <c r="C197" s="349" t="s">
        <v>209</v>
      </c>
      <c r="D197" s="350">
        <f>21.97*2</f>
        <v>43.94</v>
      </c>
      <c r="E197" s="351" t="s">
        <v>1</v>
      </c>
      <c r="F197" s="350"/>
      <c r="G197" s="342"/>
      <c r="H197" s="342"/>
      <c r="J197" s="228"/>
    </row>
    <row r="198" spans="1:10">
      <c r="A198" s="356"/>
      <c r="B198" s="348">
        <f t="shared" si="20"/>
        <v>11.03</v>
      </c>
      <c r="C198" s="349" t="s">
        <v>77</v>
      </c>
      <c r="D198" s="350">
        <f>28.01*2</f>
        <v>56.02</v>
      </c>
      <c r="E198" s="351" t="s">
        <v>2</v>
      </c>
      <c r="F198" s="350"/>
      <c r="G198" s="342"/>
      <c r="H198" s="342"/>
      <c r="J198" s="228"/>
    </row>
    <row r="199" spans="1:10" ht="37.5">
      <c r="A199" s="356"/>
      <c r="B199" s="348">
        <f t="shared" si="20"/>
        <v>11.04</v>
      </c>
      <c r="C199" s="349" t="s">
        <v>238</v>
      </c>
      <c r="D199" s="350">
        <f>+D197</f>
        <v>43.94</v>
      </c>
      <c r="E199" s="351" t="s">
        <v>1</v>
      </c>
      <c r="F199" s="350"/>
      <c r="G199" s="342"/>
      <c r="H199" s="342"/>
      <c r="J199" s="228"/>
    </row>
    <row r="200" spans="1:10" s="241" customFormat="1">
      <c r="A200" s="387"/>
      <c r="B200" s="344">
        <v>12</v>
      </c>
      <c r="C200" s="345" t="s">
        <v>478</v>
      </c>
      <c r="D200" s="346"/>
      <c r="E200" s="346"/>
      <c r="F200" s="347"/>
      <c r="G200" s="346"/>
      <c r="H200" s="388"/>
    </row>
    <row r="201" spans="1:10" s="241" customFormat="1" ht="37.5">
      <c r="A201" s="387"/>
      <c r="B201" s="379">
        <f t="shared" ref="B201:B210" si="21">+B200+0.01</f>
        <v>12.01</v>
      </c>
      <c r="C201" s="375" t="s">
        <v>270</v>
      </c>
      <c r="D201" s="350">
        <v>2</v>
      </c>
      <c r="E201" s="351" t="s">
        <v>450</v>
      </c>
      <c r="F201" s="350"/>
      <c r="G201" s="342"/>
      <c r="H201" s="388"/>
    </row>
    <row r="202" spans="1:10" s="241" customFormat="1" ht="37.5">
      <c r="A202" s="387"/>
      <c r="B202" s="379">
        <f t="shared" si="21"/>
        <v>12.02</v>
      </c>
      <c r="C202" s="375" t="s">
        <v>271</v>
      </c>
      <c r="D202" s="350">
        <v>2</v>
      </c>
      <c r="E202" s="351" t="s">
        <v>450</v>
      </c>
      <c r="F202" s="350"/>
      <c r="G202" s="342"/>
      <c r="H202" s="388"/>
    </row>
    <row r="203" spans="1:10" s="241" customFormat="1">
      <c r="A203" s="387"/>
      <c r="B203" s="379">
        <f t="shared" si="21"/>
        <v>12.03</v>
      </c>
      <c r="C203" s="349" t="s">
        <v>254</v>
      </c>
      <c r="D203" s="350">
        <v>2</v>
      </c>
      <c r="E203" s="351" t="s">
        <v>450</v>
      </c>
      <c r="F203" s="350"/>
      <c r="G203" s="342"/>
      <c r="H203" s="388"/>
    </row>
    <row r="204" spans="1:10" s="241" customFormat="1">
      <c r="A204" s="387"/>
      <c r="B204" s="379">
        <f t="shared" si="21"/>
        <v>12.04</v>
      </c>
      <c r="C204" s="349" t="s">
        <v>255</v>
      </c>
      <c r="D204" s="350">
        <v>2</v>
      </c>
      <c r="E204" s="351" t="s">
        <v>450</v>
      </c>
      <c r="F204" s="350"/>
      <c r="G204" s="342"/>
      <c r="H204" s="388"/>
    </row>
    <row r="205" spans="1:10" s="241" customFormat="1">
      <c r="A205" s="387"/>
      <c r="B205" s="379">
        <f t="shared" si="21"/>
        <v>12.049999999999999</v>
      </c>
      <c r="C205" s="349" t="s">
        <v>190</v>
      </c>
      <c r="D205" s="350">
        <v>2</v>
      </c>
      <c r="E205" s="351" t="s">
        <v>450</v>
      </c>
      <c r="F205" s="350"/>
      <c r="G205" s="342"/>
      <c r="H205" s="388"/>
    </row>
    <row r="206" spans="1:10" s="241" customFormat="1">
      <c r="A206" s="387"/>
      <c r="B206" s="379">
        <f t="shared" si="21"/>
        <v>12.059999999999999</v>
      </c>
      <c r="C206" s="349" t="s">
        <v>275</v>
      </c>
      <c r="D206" s="350">
        <v>2</v>
      </c>
      <c r="E206" s="351" t="s">
        <v>450</v>
      </c>
      <c r="F206" s="350"/>
      <c r="G206" s="342"/>
      <c r="H206" s="388"/>
    </row>
    <row r="207" spans="1:10" s="241" customFormat="1">
      <c r="A207" s="387"/>
      <c r="B207" s="379">
        <f t="shared" si="21"/>
        <v>12.069999999999999</v>
      </c>
      <c r="C207" s="375" t="s">
        <v>281</v>
      </c>
      <c r="D207" s="350">
        <v>2</v>
      </c>
      <c r="E207" s="351" t="s">
        <v>450</v>
      </c>
      <c r="F207" s="350"/>
      <c r="G207" s="342"/>
      <c r="H207" s="388"/>
    </row>
    <row r="208" spans="1:10" s="241" customFormat="1">
      <c r="A208" s="387"/>
      <c r="B208" s="379">
        <f t="shared" si="21"/>
        <v>12.079999999999998</v>
      </c>
      <c r="C208" s="375" t="s">
        <v>245</v>
      </c>
      <c r="D208" s="350">
        <v>2</v>
      </c>
      <c r="E208" s="351" t="s">
        <v>450</v>
      </c>
      <c r="F208" s="350"/>
      <c r="G208" s="342"/>
      <c r="H208" s="388"/>
    </row>
    <row r="209" spans="1:10" s="241" customFormat="1">
      <c r="A209" s="387"/>
      <c r="B209" s="379">
        <f t="shared" si="21"/>
        <v>12.089999999999998</v>
      </c>
      <c r="C209" s="349" t="s">
        <v>218</v>
      </c>
      <c r="D209" s="350">
        <v>1</v>
      </c>
      <c r="E209" s="351" t="s">
        <v>3</v>
      </c>
      <c r="F209" s="350"/>
      <c r="G209" s="342"/>
      <c r="H209" s="388"/>
    </row>
    <row r="210" spans="1:10" s="241" customFormat="1">
      <c r="A210" s="387"/>
      <c r="B210" s="348">
        <f t="shared" si="21"/>
        <v>12.099999999999998</v>
      </c>
      <c r="C210" s="375" t="s">
        <v>246</v>
      </c>
      <c r="D210" s="350">
        <v>1</v>
      </c>
      <c r="E210" s="351" t="s">
        <v>108</v>
      </c>
      <c r="F210" s="350"/>
      <c r="G210" s="342"/>
      <c r="H210" s="388"/>
    </row>
    <row r="211" spans="1:10" s="241" customFormat="1">
      <c r="A211" s="387"/>
      <c r="B211" s="344">
        <v>13</v>
      </c>
      <c r="C211" s="345" t="s">
        <v>479</v>
      </c>
      <c r="D211" s="346"/>
      <c r="E211" s="346"/>
      <c r="F211" s="347"/>
      <c r="G211" s="346"/>
      <c r="H211" s="388"/>
    </row>
    <row r="212" spans="1:10" ht="37.5">
      <c r="A212" s="356"/>
      <c r="B212" s="379">
        <f t="shared" ref="B212:B216" si="22">+B211+0.01</f>
        <v>13.01</v>
      </c>
      <c r="C212" s="349" t="s">
        <v>239</v>
      </c>
      <c r="D212" s="350">
        <v>6</v>
      </c>
      <c r="E212" s="351" t="s">
        <v>450</v>
      </c>
      <c r="F212" s="350"/>
      <c r="G212" s="342"/>
      <c r="H212" s="342"/>
      <c r="J212" s="228"/>
    </row>
    <row r="213" spans="1:10" ht="37.5">
      <c r="A213" s="356"/>
      <c r="B213" s="379">
        <f t="shared" si="22"/>
        <v>13.02</v>
      </c>
      <c r="C213" s="349" t="s">
        <v>317</v>
      </c>
      <c r="D213" s="350">
        <v>2</v>
      </c>
      <c r="E213" s="351" t="s">
        <v>450</v>
      </c>
      <c r="F213" s="350"/>
      <c r="G213" s="342"/>
      <c r="H213" s="342"/>
      <c r="J213" s="228"/>
    </row>
    <row r="214" spans="1:10">
      <c r="A214" s="356"/>
      <c r="B214" s="379">
        <f t="shared" si="22"/>
        <v>13.03</v>
      </c>
      <c r="C214" s="349" t="s">
        <v>315</v>
      </c>
      <c r="D214" s="350">
        <f>2*2</f>
        <v>4</v>
      </c>
      <c r="E214" s="351" t="s">
        <v>450</v>
      </c>
      <c r="F214" s="350"/>
      <c r="G214" s="342"/>
      <c r="H214" s="342"/>
      <c r="J214" s="228"/>
    </row>
    <row r="215" spans="1:10" ht="37.5">
      <c r="A215" s="356"/>
      <c r="B215" s="379">
        <f t="shared" si="22"/>
        <v>13.04</v>
      </c>
      <c r="C215" s="349" t="s">
        <v>226</v>
      </c>
      <c r="D215" s="350">
        <v>2</v>
      </c>
      <c r="E215" s="351" t="s">
        <v>450</v>
      </c>
      <c r="F215" s="350"/>
      <c r="G215" s="342"/>
      <c r="H215" s="342"/>
      <c r="J215" s="228"/>
    </row>
    <row r="216" spans="1:10" ht="37.5">
      <c r="A216" s="356"/>
      <c r="B216" s="379">
        <f t="shared" si="22"/>
        <v>13.049999999999999</v>
      </c>
      <c r="C216" s="349" t="s">
        <v>316</v>
      </c>
      <c r="D216" s="350">
        <v>2</v>
      </c>
      <c r="E216" s="351" t="s">
        <v>450</v>
      </c>
      <c r="F216" s="350"/>
      <c r="G216" s="342"/>
      <c r="H216" s="356"/>
    </row>
    <row r="217" spans="1:10">
      <c r="A217" s="356"/>
      <c r="B217" s="344">
        <v>14</v>
      </c>
      <c r="C217" s="345" t="s">
        <v>469</v>
      </c>
      <c r="D217" s="346"/>
      <c r="E217" s="346"/>
      <c r="F217" s="347"/>
      <c r="G217" s="346"/>
      <c r="H217" s="362"/>
      <c r="J217" s="228"/>
    </row>
    <row r="218" spans="1:10" ht="37.5">
      <c r="A218" s="356"/>
      <c r="B218" s="379">
        <f t="shared" ref="B218" si="23">+B217+0.01</f>
        <v>14.01</v>
      </c>
      <c r="C218" s="349" t="s">
        <v>286</v>
      </c>
      <c r="D218" s="350">
        <v>11</v>
      </c>
      <c r="E218" s="351" t="s">
        <v>2</v>
      </c>
      <c r="F218" s="350"/>
      <c r="G218" s="342"/>
      <c r="H218" s="362"/>
      <c r="J218" s="228"/>
    </row>
    <row r="219" spans="1:10">
      <c r="A219" s="356"/>
      <c r="B219" s="348"/>
      <c r="C219" s="349"/>
      <c r="D219" s="350"/>
      <c r="E219" s="351"/>
      <c r="F219" s="350"/>
      <c r="G219" s="361" t="s">
        <v>33</v>
      </c>
      <c r="H219" s="362">
        <f>SUM(G146:G218)</f>
        <v>0</v>
      </c>
      <c r="J219" s="228"/>
    </row>
    <row r="220" spans="1:10">
      <c r="A220" s="356"/>
      <c r="B220" s="348"/>
      <c r="C220" s="349"/>
      <c r="D220" s="350"/>
      <c r="E220" s="351"/>
      <c r="F220" s="350"/>
      <c r="G220" s="361"/>
      <c r="H220" s="362"/>
      <c r="J220" s="228"/>
    </row>
    <row r="221" spans="1:10" s="239" customFormat="1">
      <c r="A221" s="343"/>
      <c r="B221" s="372"/>
      <c r="C221" s="345" t="s">
        <v>382</v>
      </c>
      <c r="D221" s="391"/>
      <c r="E221" s="391"/>
      <c r="F221" s="391"/>
      <c r="G221" s="391"/>
      <c r="H221" s="342"/>
    </row>
    <row r="222" spans="1:10" s="241" customFormat="1">
      <c r="A222" s="387"/>
      <c r="B222" s="344">
        <v>1</v>
      </c>
      <c r="C222" s="345" t="s">
        <v>26</v>
      </c>
      <c r="D222" s="346"/>
      <c r="E222" s="346"/>
      <c r="F222" s="350"/>
      <c r="G222" s="346"/>
      <c r="H222" s="388"/>
    </row>
    <row r="223" spans="1:10" s="241" customFormat="1">
      <c r="A223" s="387"/>
      <c r="B223" s="348">
        <f>+B222+0.01</f>
        <v>1.01</v>
      </c>
      <c r="C223" s="349" t="s">
        <v>385</v>
      </c>
      <c r="D223" s="350">
        <v>12.06</v>
      </c>
      <c r="E223" s="351" t="s">
        <v>2</v>
      </c>
      <c r="F223" s="350"/>
      <c r="G223" s="342"/>
      <c r="H223" s="388"/>
    </row>
    <row r="224" spans="1:10" s="241" customFormat="1">
      <c r="A224" s="387"/>
      <c r="B224" s="348">
        <f t="shared" ref="B224:B227" si="24">+B223+0.01</f>
        <v>1.02</v>
      </c>
      <c r="C224" s="349" t="s">
        <v>386</v>
      </c>
      <c r="D224" s="350">
        <f>12.06*1*0.15</f>
        <v>1.8089999999999999</v>
      </c>
      <c r="E224" s="351" t="s">
        <v>0</v>
      </c>
      <c r="F224" s="350"/>
      <c r="G224" s="342"/>
      <c r="H224" s="388"/>
    </row>
    <row r="225" spans="1:10">
      <c r="A225" s="356"/>
      <c r="B225" s="348">
        <f t="shared" si="24"/>
        <v>1.03</v>
      </c>
      <c r="C225" s="349" t="s">
        <v>452</v>
      </c>
      <c r="D225" s="350">
        <f>0.45*0.4*(30.72)</f>
        <v>5.5296000000000003</v>
      </c>
      <c r="E225" s="351" t="s">
        <v>0</v>
      </c>
      <c r="F225" s="350"/>
      <c r="G225" s="342"/>
      <c r="H225" s="342"/>
      <c r="J225" s="228"/>
    </row>
    <row r="226" spans="1:10">
      <c r="A226" s="356"/>
      <c r="B226" s="348">
        <f t="shared" si="24"/>
        <v>1.04</v>
      </c>
      <c r="C226" s="349" t="s">
        <v>241</v>
      </c>
      <c r="D226" s="350">
        <f>+D225*1.25*0.4</f>
        <v>2.7648000000000006</v>
      </c>
      <c r="E226" s="351" t="s">
        <v>0</v>
      </c>
      <c r="F226" s="350"/>
      <c r="G226" s="342"/>
      <c r="H226" s="342"/>
      <c r="J226" s="228"/>
    </row>
    <row r="227" spans="1:10">
      <c r="A227" s="356"/>
      <c r="B227" s="348">
        <f t="shared" si="24"/>
        <v>1.05</v>
      </c>
      <c r="C227" s="349" t="s">
        <v>257</v>
      </c>
      <c r="D227" s="350">
        <f>+D225*1.25-D226</f>
        <v>4.1471999999999998</v>
      </c>
      <c r="E227" s="351" t="s">
        <v>0</v>
      </c>
      <c r="F227" s="350"/>
      <c r="G227" s="342"/>
      <c r="H227" s="342"/>
      <c r="J227" s="228"/>
    </row>
    <row r="228" spans="1:10" s="241" customFormat="1">
      <c r="A228" s="387"/>
      <c r="B228" s="344">
        <v>2</v>
      </c>
      <c r="C228" s="345" t="s">
        <v>471</v>
      </c>
      <c r="D228" s="346"/>
      <c r="E228" s="346"/>
      <c r="F228" s="347"/>
      <c r="G228" s="346"/>
      <c r="H228" s="388"/>
    </row>
    <row r="229" spans="1:10" ht="37.5">
      <c r="A229" s="356"/>
      <c r="B229" s="348">
        <f>+B228+0.01</f>
        <v>2.0099999999999998</v>
      </c>
      <c r="C229" s="349" t="s">
        <v>358</v>
      </c>
      <c r="D229" s="350">
        <f>0.25*0.45*(30.72)</f>
        <v>3.456</v>
      </c>
      <c r="E229" s="351" t="s">
        <v>0</v>
      </c>
      <c r="F229" s="350"/>
      <c r="G229" s="342"/>
      <c r="H229" s="342"/>
      <c r="J229" s="228"/>
    </row>
    <row r="230" spans="1:10" ht="37.5">
      <c r="A230" s="356"/>
      <c r="B230" s="348">
        <f t="shared" ref="B230:B232" si="25">+B229+0.01</f>
        <v>2.0199999999999996</v>
      </c>
      <c r="C230" s="349" t="s">
        <v>361</v>
      </c>
      <c r="D230" s="350">
        <f>0.15*0.2*(30.72)</f>
        <v>0.92159999999999997</v>
      </c>
      <c r="E230" s="351" t="s">
        <v>0</v>
      </c>
      <c r="F230" s="350"/>
      <c r="G230" s="342"/>
      <c r="H230" s="342"/>
      <c r="J230" s="228"/>
    </row>
    <row r="231" spans="1:10" ht="37.5">
      <c r="A231" s="356"/>
      <c r="B231" s="348">
        <f t="shared" si="25"/>
        <v>2.0299999999999994</v>
      </c>
      <c r="C231" s="367" t="s">
        <v>383</v>
      </c>
      <c r="D231" s="350">
        <f>0.15*0.15*0.88*11</f>
        <v>0.21779999999999999</v>
      </c>
      <c r="E231" s="351" t="s">
        <v>0</v>
      </c>
      <c r="F231" s="350"/>
      <c r="G231" s="342"/>
      <c r="H231" s="342"/>
      <c r="J231" s="228"/>
    </row>
    <row r="232" spans="1:10" ht="56.25">
      <c r="A232" s="356"/>
      <c r="B232" s="348">
        <f t="shared" si="25"/>
        <v>2.0399999999999991</v>
      </c>
      <c r="C232" s="367" t="s">
        <v>384</v>
      </c>
      <c r="D232" s="350">
        <f>11*0.15*0.15*0.6</f>
        <v>0.14849999999999997</v>
      </c>
      <c r="E232" s="351" t="s">
        <v>0</v>
      </c>
      <c r="F232" s="350"/>
      <c r="G232" s="342"/>
      <c r="H232" s="342"/>
      <c r="J232" s="228"/>
    </row>
    <row r="233" spans="1:10" s="241" customFormat="1">
      <c r="A233" s="387"/>
      <c r="B233" s="344">
        <v>3</v>
      </c>
      <c r="C233" s="345" t="s">
        <v>223</v>
      </c>
      <c r="D233" s="346"/>
      <c r="E233" s="346"/>
      <c r="F233" s="347"/>
      <c r="G233" s="346"/>
      <c r="H233" s="388"/>
    </row>
    <row r="234" spans="1:10">
      <c r="A234" s="356"/>
      <c r="B234" s="348">
        <f>+B233+0.01</f>
        <v>3.01</v>
      </c>
      <c r="C234" s="349" t="s">
        <v>319</v>
      </c>
      <c r="D234" s="350">
        <f>(30.72)*0.8</f>
        <v>24.576000000000001</v>
      </c>
      <c r="E234" s="351" t="s">
        <v>1</v>
      </c>
      <c r="F234" s="350"/>
      <c r="G234" s="342"/>
      <c r="H234" s="342"/>
      <c r="J234" s="228"/>
    </row>
    <row r="235" spans="1:10">
      <c r="A235" s="356"/>
      <c r="B235" s="348">
        <f>+B234+0.01</f>
        <v>3.0199999999999996</v>
      </c>
      <c r="C235" s="349" t="s">
        <v>320</v>
      </c>
      <c r="D235" s="350">
        <f>(30.72)*0.6</f>
        <v>18.431999999999999</v>
      </c>
      <c r="E235" s="351" t="s">
        <v>1</v>
      </c>
      <c r="F235" s="350"/>
      <c r="G235" s="342"/>
      <c r="H235" s="342"/>
      <c r="J235" s="228"/>
    </row>
    <row r="236" spans="1:10" s="241" customFormat="1">
      <c r="A236" s="387"/>
      <c r="B236" s="344">
        <v>4</v>
      </c>
      <c r="C236" s="345" t="s">
        <v>472</v>
      </c>
      <c r="D236" s="346"/>
      <c r="E236" s="346"/>
      <c r="F236" s="347"/>
      <c r="G236" s="346"/>
      <c r="H236" s="388"/>
    </row>
    <row r="237" spans="1:10">
      <c r="A237" s="356"/>
      <c r="B237" s="348">
        <f>+B236+0.01</f>
        <v>4.01</v>
      </c>
      <c r="C237" s="349" t="s">
        <v>321</v>
      </c>
      <c r="D237" s="350">
        <f>+(30.72)*0.2</f>
        <v>6.1440000000000001</v>
      </c>
      <c r="E237" s="351" t="s">
        <v>1</v>
      </c>
      <c r="F237" s="350"/>
      <c r="G237" s="342"/>
      <c r="H237" s="342"/>
      <c r="J237" s="228"/>
    </row>
    <row r="238" spans="1:10">
      <c r="A238" s="356"/>
      <c r="B238" s="348">
        <f>+B237+0.01</f>
        <v>4.0199999999999996</v>
      </c>
      <c r="C238" s="349" t="s">
        <v>210</v>
      </c>
      <c r="D238" s="350">
        <f>0.68*30.72+30.72*0.6*2</f>
        <v>57.753599999999999</v>
      </c>
      <c r="E238" s="351" t="s">
        <v>1</v>
      </c>
      <c r="F238" s="350"/>
      <c r="G238" s="342"/>
      <c r="H238" s="342"/>
      <c r="J238" s="228"/>
    </row>
    <row r="239" spans="1:10">
      <c r="A239" s="356"/>
      <c r="B239" s="348">
        <f t="shared" ref="B239:B241" si="26">+B238+0.01</f>
        <v>4.0299999999999994</v>
      </c>
      <c r="C239" s="349" t="s">
        <v>208</v>
      </c>
      <c r="D239" s="350">
        <v>30.72</v>
      </c>
      <c r="E239" s="351" t="s">
        <v>2</v>
      </c>
      <c r="F239" s="350"/>
      <c r="G239" s="342"/>
      <c r="H239" s="342"/>
      <c r="J239" s="228"/>
    </row>
    <row r="240" spans="1:10">
      <c r="A240" s="356"/>
      <c r="B240" s="348">
        <f t="shared" si="26"/>
        <v>4.0399999999999991</v>
      </c>
      <c r="C240" s="349" t="s">
        <v>79</v>
      </c>
      <c r="D240" s="350">
        <f>+D239*2+1.2*2</f>
        <v>63.839999999999996</v>
      </c>
      <c r="E240" s="351" t="s">
        <v>2</v>
      </c>
      <c r="F240" s="350"/>
      <c r="G240" s="342"/>
      <c r="H240" s="342"/>
      <c r="J240" s="228"/>
    </row>
    <row r="241" spans="1:10">
      <c r="A241" s="356"/>
      <c r="B241" s="348">
        <f t="shared" si="26"/>
        <v>4.0499999999999989</v>
      </c>
      <c r="C241" s="349" t="s">
        <v>211</v>
      </c>
      <c r="D241" s="350">
        <v>30.72</v>
      </c>
      <c r="E241" s="351" t="s">
        <v>2</v>
      </c>
      <c r="F241" s="350"/>
      <c r="G241" s="342"/>
      <c r="H241" s="342"/>
      <c r="J241" s="228"/>
    </row>
    <row r="242" spans="1:10" s="241" customFormat="1">
      <c r="A242" s="387"/>
      <c r="B242" s="344">
        <v>5</v>
      </c>
      <c r="C242" s="345" t="s">
        <v>76</v>
      </c>
      <c r="D242" s="346"/>
      <c r="E242" s="346"/>
      <c r="F242" s="347"/>
      <c r="G242" s="346"/>
      <c r="H242" s="388"/>
    </row>
    <row r="243" spans="1:10" s="239" customFormat="1">
      <c r="A243" s="343"/>
      <c r="B243" s="348">
        <f>+B242+0.01</f>
        <v>5.01</v>
      </c>
      <c r="C243" s="349" t="s">
        <v>198</v>
      </c>
      <c r="D243" s="350">
        <f>+D238+D239*0.15</f>
        <v>62.361599999999996</v>
      </c>
      <c r="E243" s="351" t="s">
        <v>1</v>
      </c>
      <c r="F243" s="350"/>
      <c r="G243" s="342"/>
      <c r="H243" s="342"/>
    </row>
    <row r="244" spans="1:10">
      <c r="A244" s="356"/>
      <c r="B244" s="348">
        <f>+B243+0.01</f>
        <v>5.0199999999999996</v>
      </c>
      <c r="C244" s="349" t="s">
        <v>302</v>
      </c>
      <c r="D244" s="350">
        <f>+D243</f>
        <v>62.361599999999996</v>
      </c>
      <c r="E244" s="351" t="s">
        <v>1</v>
      </c>
      <c r="F244" s="350"/>
      <c r="G244" s="342"/>
      <c r="H244" s="342"/>
      <c r="J244" s="228"/>
    </row>
    <row r="245" spans="1:10" s="241" customFormat="1">
      <c r="A245" s="387"/>
      <c r="B245" s="344">
        <v>6</v>
      </c>
      <c r="C245" s="345" t="s">
        <v>469</v>
      </c>
      <c r="D245" s="346"/>
      <c r="E245" s="346"/>
      <c r="F245" s="347"/>
      <c r="G245" s="346"/>
      <c r="H245" s="388"/>
    </row>
    <row r="246" spans="1:10" ht="37.5">
      <c r="A246" s="356"/>
      <c r="B246" s="348">
        <f>+B245+0.01</f>
        <v>6.01</v>
      </c>
      <c r="C246" s="349" t="s">
        <v>322</v>
      </c>
      <c r="D246" s="350">
        <v>30.72</v>
      </c>
      <c r="E246" s="351" t="s">
        <v>2</v>
      </c>
      <c r="F246" s="350"/>
      <c r="G246" s="342"/>
      <c r="H246" s="342"/>
      <c r="J246" s="228"/>
    </row>
    <row r="247" spans="1:10">
      <c r="A247" s="356"/>
      <c r="B247" s="383"/>
      <c r="C247" s="384"/>
      <c r="D247" s="385"/>
      <c r="E247" s="360"/>
      <c r="F247" s="392"/>
      <c r="G247" s="393" t="s">
        <v>335</v>
      </c>
      <c r="H247" s="362">
        <f>SUM(G222:G246)</f>
        <v>0</v>
      </c>
    </row>
    <row r="248" spans="1:10">
      <c r="A248" s="356"/>
      <c r="B248" s="348"/>
      <c r="C248" s="349"/>
      <c r="D248" s="350"/>
      <c r="E248" s="351"/>
      <c r="F248" s="350"/>
      <c r="G248" s="361"/>
      <c r="H248" s="342"/>
      <c r="J248" s="228"/>
    </row>
    <row r="249" spans="1:10" s="239" customFormat="1">
      <c r="A249" s="343"/>
      <c r="B249" s="372"/>
      <c r="C249" s="345" t="s">
        <v>387</v>
      </c>
      <c r="D249" s="346"/>
      <c r="E249" s="346"/>
      <c r="F249" s="347"/>
      <c r="G249" s="346"/>
      <c r="H249" s="342"/>
    </row>
    <row r="250" spans="1:10" s="239" customFormat="1">
      <c r="A250" s="343"/>
      <c r="B250" s="372"/>
      <c r="C250" s="394" t="s">
        <v>388</v>
      </c>
      <c r="D250" s="346"/>
      <c r="E250" s="346"/>
      <c r="F250" s="347"/>
      <c r="G250" s="346"/>
      <c r="H250" s="342"/>
    </row>
    <row r="251" spans="1:10" s="239" customFormat="1">
      <c r="A251" s="343"/>
      <c r="B251" s="344">
        <v>1</v>
      </c>
      <c r="C251" s="345" t="s">
        <v>470</v>
      </c>
      <c r="D251" s="346"/>
      <c r="E251" s="346"/>
      <c r="F251" s="347"/>
      <c r="G251" s="346"/>
      <c r="H251" s="342"/>
    </row>
    <row r="252" spans="1:10" s="239" customFormat="1">
      <c r="A252" s="343"/>
      <c r="B252" s="348">
        <f>+B251+0.01</f>
        <v>1.01</v>
      </c>
      <c r="C252" s="349" t="s">
        <v>69</v>
      </c>
      <c r="D252" s="350">
        <f>15*0.45</f>
        <v>6.75</v>
      </c>
      <c r="E252" s="351" t="s">
        <v>1</v>
      </c>
      <c r="F252" s="350"/>
      <c r="G252" s="352"/>
      <c r="H252" s="342"/>
    </row>
    <row r="253" spans="1:10" s="241" customFormat="1">
      <c r="A253" s="387"/>
      <c r="B253" s="344">
        <v>2</v>
      </c>
      <c r="C253" s="345" t="s">
        <v>26</v>
      </c>
      <c r="D253" s="346"/>
      <c r="E253" s="346"/>
      <c r="F253" s="347"/>
      <c r="G253" s="346"/>
      <c r="H253" s="388"/>
    </row>
    <row r="254" spans="1:10">
      <c r="A254" s="356"/>
      <c r="B254" s="348">
        <f>+B253+0.01</f>
        <v>2.0099999999999998</v>
      </c>
      <c r="C254" s="349" t="s">
        <v>389</v>
      </c>
      <c r="D254" s="350">
        <f>12*0.6*0.85</f>
        <v>6.1199999999999992</v>
      </c>
      <c r="E254" s="351" t="s">
        <v>0</v>
      </c>
      <c r="F254" s="350"/>
      <c r="G254" s="342"/>
      <c r="H254" s="342"/>
      <c r="J254" s="228"/>
    </row>
    <row r="255" spans="1:10" ht="37.5">
      <c r="A255" s="356"/>
      <c r="B255" s="348">
        <f t="shared" ref="B255:B257" si="27">+B254+0.01</f>
        <v>2.0199999999999996</v>
      </c>
      <c r="C255" s="349" t="s">
        <v>390</v>
      </c>
      <c r="D255" s="350">
        <f>5*0.6*0.45*0.85</f>
        <v>1.1475</v>
      </c>
      <c r="E255" s="351" t="s">
        <v>0</v>
      </c>
      <c r="F255" s="350"/>
      <c r="G255" s="342"/>
      <c r="H255" s="342"/>
      <c r="J255" s="228"/>
    </row>
    <row r="256" spans="1:10">
      <c r="A256" s="356"/>
      <c r="B256" s="348">
        <f t="shared" si="27"/>
        <v>2.0299999999999994</v>
      </c>
      <c r="C256" s="349" t="s">
        <v>207</v>
      </c>
      <c r="D256" s="350">
        <f>SUM(D254:D255)*1.25*0.3</f>
        <v>2.7253124999999998</v>
      </c>
      <c r="E256" s="351" t="s">
        <v>0</v>
      </c>
      <c r="F256" s="350"/>
      <c r="G256" s="342"/>
      <c r="H256" s="342"/>
      <c r="J256" s="228"/>
    </row>
    <row r="257" spans="1:10">
      <c r="A257" s="356"/>
      <c r="B257" s="348">
        <f t="shared" si="27"/>
        <v>2.0399999999999991</v>
      </c>
      <c r="C257" s="349" t="s">
        <v>201</v>
      </c>
      <c r="D257" s="350">
        <f>SUM(D254+D255)*1.3-D256</f>
        <v>6.7224374999999998</v>
      </c>
      <c r="E257" s="351" t="s">
        <v>47</v>
      </c>
      <c r="F257" s="350"/>
      <c r="G257" s="342"/>
      <c r="H257" s="342"/>
      <c r="J257" s="228"/>
    </row>
    <row r="258" spans="1:10" s="241" customFormat="1">
      <c r="A258" s="387"/>
      <c r="B258" s="344">
        <v>3</v>
      </c>
      <c r="C258" s="345" t="s">
        <v>471</v>
      </c>
      <c r="D258" s="346"/>
      <c r="E258" s="346"/>
      <c r="F258" s="347"/>
      <c r="G258" s="346"/>
      <c r="H258" s="388"/>
    </row>
    <row r="259" spans="1:10" ht="37.5">
      <c r="A259" s="356"/>
      <c r="B259" s="348">
        <f>+B258+0.01</f>
        <v>3.01</v>
      </c>
      <c r="C259" s="349" t="s">
        <v>391</v>
      </c>
      <c r="D259" s="350">
        <f>12*0.25*0.6</f>
        <v>1.7999999999999998</v>
      </c>
      <c r="E259" s="351" t="s">
        <v>0</v>
      </c>
      <c r="F259" s="350"/>
      <c r="G259" s="342"/>
      <c r="H259" s="342"/>
      <c r="J259" s="228"/>
    </row>
    <row r="260" spans="1:10" ht="37.5" customHeight="1">
      <c r="A260" s="356"/>
      <c r="B260" s="348">
        <f t="shared" ref="B260:B267" si="28">+B259+0.01</f>
        <v>3.0199999999999996</v>
      </c>
      <c r="C260" s="349" t="s">
        <v>392</v>
      </c>
      <c r="D260" s="350">
        <f>5*0.45*0.25*0.6</f>
        <v>0.33749999999999997</v>
      </c>
      <c r="E260" s="351" t="s">
        <v>0</v>
      </c>
      <c r="F260" s="350"/>
      <c r="G260" s="342"/>
      <c r="H260" s="342"/>
      <c r="J260" s="228"/>
    </row>
    <row r="261" spans="1:10" ht="37.5">
      <c r="A261" s="356"/>
      <c r="B261" s="348">
        <f t="shared" si="28"/>
        <v>3.0299999999999994</v>
      </c>
      <c r="C261" s="349" t="s">
        <v>361</v>
      </c>
      <c r="D261" s="350">
        <f>15*0.15*0.2</f>
        <v>0.45</v>
      </c>
      <c r="E261" s="351" t="s">
        <v>0</v>
      </c>
      <c r="F261" s="350"/>
      <c r="G261" s="352"/>
      <c r="H261" s="342"/>
      <c r="J261" s="228"/>
    </row>
    <row r="262" spans="1:10" ht="37.5">
      <c r="A262" s="356"/>
      <c r="B262" s="348">
        <f t="shared" si="28"/>
        <v>3.0399999999999991</v>
      </c>
      <c r="C262" s="349" t="s">
        <v>393</v>
      </c>
      <c r="D262" s="350">
        <f>15*0.2*0.2*2</f>
        <v>1.2000000000000002</v>
      </c>
      <c r="E262" s="351" t="s">
        <v>0</v>
      </c>
      <c r="F262" s="350"/>
      <c r="G262" s="342"/>
      <c r="H262" s="342"/>
      <c r="J262" s="228"/>
    </row>
    <row r="263" spans="1:10" ht="37.5">
      <c r="A263" s="356"/>
      <c r="B263" s="348">
        <f t="shared" si="28"/>
        <v>3.0499999999999989</v>
      </c>
      <c r="C263" s="349" t="s">
        <v>394</v>
      </c>
      <c r="D263" s="350">
        <f>0.3*0.4*4*5</f>
        <v>2.4</v>
      </c>
      <c r="E263" s="351" t="s">
        <v>0</v>
      </c>
      <c r="F263" s="350"/>
      <c r="G263" s="342"/>
      <c r="H263" s="342"/>
      <c r="J263" s="228"/>
    </row>
    <row r="264" spans="1:10" s="241" customFormat="1" ht="20.25" customHeight="1">
      <c r="A264" s="387"/>
      <c r="B264" s="344">
        <v>4</v>
      </c>
      <c r="C264" s="345" t="s">
        <v>223</v>
      </c>
      <c r="D264" s="346"/>
      <c r="E264" s="346"/>
      <c r="F264" s="347"/>
      <c r="G264" s="346"/>
      <c r="H264" s="388"/>
    </row>
    <row r="265" spans="1:10" s="241" customFormat="1" ht="20.25" customHeight="1">
      <c r="A265" s="387"/>
      <c r="B265" s="348">
        <f t="shared" si="28"/>
        <v>4.01</v>
      </c>
      <c r="C265" s="349" t="s">
        <v>395</v>
      </c>
      <c r="D265" s="350">
        <f>13*0.4</f>
        <v>5.2</v>
      </c>
      <c r="E265" s="351" t="s">
        <v>1</v>
      </c>
      <c r="F265" s="350"/>
      <c r="G265" s="342"/>
      <c r="H265" s="388"/>
    </row>
    <row r="266" spans="1:10" s="241" customFormat="1" ht="20.25" customHeight="1">
      <c r="A266" s="387"/>
      <c r="B266" s="348">
        <f t="shared" si="28"/>
        <v>4.0199999999999996</v>
      </c>
      <c r="C266" s="349" t="s">
        <v>396</v>
      </c>
      <c r="D266" s="350">
        <f>13*1.6</f>
        <v>20.8</v>
      </c>
      <c r="E266" s="351" t="s">
        <v>1</v>
      </c>
      <c r="F266" s="350"/>
      <c r="G266" s="342"/>
      <c r="H266" s="388"/>
    </row>
    <row r="267" spans="1:10">
      <c r="A267" s="356"/>
      <c r="B267" s="348">
        <f t="shared" si="28"/>
        <v>4.0299999999999994</v>
      </c>
      <c r="C267" s="349" t="s">
        <v>288</v>
      </c>
      <c r="D267" s="350">
        <f>13*1.8</f>
        <v>23.400000000000002</v>
      </c>
      <c r="E267" s="351" t="s">
        <v>1</v>
      </c>
      <c r="F267" s="350"/>
      <c r="G267" s="342"/>
      <c r="H267" s="342"/>
      <c r="J267" s="228"/>
    </row>
    <row r="268" spans="1:10" s="241" customFormat="1">
      <c r="A268" s="387"/>
      <c r="B268" s="344">
        <v>5</v>
      </c>
      <c r="C268" s="345" t="s">
        <v>472</v>
      </c>
      <c r="D268" s="346"/>
      <c r="E268" s="346"/>
      <c r="F268" s="347"/>
      <c r="G268" s="346"/>
      <c r="H268" s="388"/>
    </row>
    <row r="269" spans="1:10">
      <c r="A269" s="356"/>
      <c r="B269" s="348">
        <f>+B268+0.01</f>
        <v>5.01</v>
      </c>
      <c r="C269" s="349" t="s">
        <v>219</v>
      </c>
      <c r="D269" s="350">
        <f>15*0.2*2+5*(0.075+0.4+0.075)*3.6*2</f>
        <v>25.8</v>
      </c>
      <c r="E269" s="351" t="s">
        <v>1</v>
      </c>
      <c r="F269" s="350"/>
      <c r="G269" s="342"/>
      <c r="H269" s="342"/>
      <c r="J269" s="228"/>
    </row>
    <row r="270" spans="1:10">
      <c r="A270" s="356"/>
      <c r="B270" s="348">
        <f t="shared" ref="B270:B275" si="29">+B269+0.01</f>
        <v>5.0199999999999996</v>
      </c>
      <c r="C270" s="349" t="s">
        <v>220</v>
      </c>
      <c r="D270" s="350">
        <f>15*3.8</f>
        <v>57</v>
      </c>
      <c r="E270" s="351" t="s">
        <v>1</v>
      </c>
      <c r="F270" s="350"/>
      <c r="G270" s="342"/>
      <c r="H270" s="342"/>
      <c r="J270" s="228"/>
    </row>
    <row r="271" spans="1:10">
      <c r="A271" s="356"/>
      <c r="B271" s="348">
        <f t="shared" si="29"/>
        <v>5.0299999999999994</v>
      </c>
      <c r="C271" s="349" t="s">
        <v>208</v>
      </c>
      <c r="D271" s="350">
        <v>15</v>
      </c>
      <c r="E271" s="351" t="s">
        <v>2</v>
      </c>
      <c r="F271" s="350"/>
      <c r="G271" s="342"/>
      <c r="H271" s="342"/>
      <c r="J271" s="228"/>
    </row>
    <row r="272" spans="1:10">
      <c r="A272" s="356"/>
      <c r="B272" s="348">
        <f t="shared" si="29"/>
        <v>5.0399999999999991</v>
      </c>
      <c r="C272" s="349" t="s">
        <v>79</v>
      </c>
      <c r="D272" s="350">
        <f>+D271*2</f>
        <v>30</v>
      </c>
      <c r="E272" s="351" t="s">
        <v>2</v>
      </c>
      <c r="F272" s="350"/>
      <c r="G272" s="342"/>
      <c r="H272" s="342"/>
      <c r="J272" s="228"/>
    </row>
    <row r="273" spans="1:10" s="241" customFormat="1">
      <c r="A273" s="387"/>
      <c r="B273" s="344">
        <v>6</v>
      </c>
      <c r="C273" s="345" t="s">
        <v>76</v>
      </c>
      <c r="D273" s="346"/>
      <c r="E273" s="346"/>
      <c r="F273" s="347"/>
      <c r="G273" s="346"/>
      <c r="H273" s="388"/>
    </row>
    <row r="274" spans="1:10">
      <c r="A274" s="356"/>
      <c r="B274" s="348">
        <f>+B273+0.01</f>
        <v>6.01</v>
      </c>
      <c r="C274" s="349" t="s">
        <v>198</v>
      </c>
      <c r="D274" s="350">
        <f>D270</f>
        <v>57</v>
      </c>
      <c r="E274" s="351" t="s">
        <v>1</v>
      </c>
      <c r="F274" s="350"/>
      <c r="G274" s="378"/>
      <c r="H274" s="342"/>
      <c r="J274" s="228"/>
    </row>
    <row r="275" spans="1:10">
      <c r="A275" s="356"/>
      <c r="B275" s="348">
        <f t="shared" si="29"/>
        <v>6.02</v>
      </c>
      <c r="C275" s="349" t="s">
        <v>302</v>
      </c>
      <c r="D275" s="350">
        <f>D274</f>
        <v>57</v>
      </c>
      <c r="E275" s="351" t="s">
        <v>1</v>
      </c>
      <c r="F275" s="350"/>
      <c r="G275" s="378"/>
      <c r="H275" s="342"/>
      <c r="J275" s="228"/>
    </row>
    <row r="276" spans="1:10">
      <c r="A276" s="356"/>
      <c r="B276" s="383"/>
      <c r="C276" s="384"/>
      <c r="D276" s="385"/>
      <c r="E276" s="360"/>
      <c r="F276" s="392"/>
      <c r="G276" s="393" t="s">
        <v>335</v>
      </c>
      <c r="H276" s="362">
        <f>SUM(G251:G275)</f>
        <v>0</v>
      </c>
    </row>
    <row r="277" spans="1:10">
      <c r="A277" s="356"/>
      <c r="B277" s="348"/>
      <c r="C277" s="349"/>
      <c r="D277" s="350"/>
      <c r="E277" s="351"/>
      <c r="F277" s="350"/>
      <c r="G277" s="361"/>
      <c r="H277" s="342"/>
      <c r="J277" s="228"/>
    </row>
    <row r="278" spans="1:10" s="239" customFormat="1" ht="56.25">
      <c r="A278" s="343"/>
      <c r="B278" s="372"/>
      <c r="C278" s="395" t="s">
        <v>491</v>
      </c>
      <c r="D278" s="346"/>
      <c r="E278" s="346"/>
      <c r="F278" s="347"/>
      <c r="G278" s="346"/>
      <c r="H278" s="342"/>
    </row>
    <row r="279" spans="1:10" s="239" customFormat="1">
      <c r="A279" s="343"/>
      <c r="B279" s="344">
        <v>1</v>
      </c>
      <c r="C279" s="345" t="s">
        <v>470</v>
      </c>
      <c r="D279" s="346"/>
      <c r="E279" s="346"/>
      <c r="F279" s="347"/>
      <c r="G279" s="346"/>
      <c r="H279" s="342"/>
    </row>
    <row r="280" spans="1:10" s="239" customFormat="1">
      <c r="A280" s="343"/>
      <c r="B280" s="348">
        <f>+B279+0.01</f>
        <v>1.01</v>
      </c>
      <c r="C280" s="349" t="s">
        <v>69</v>
      </c>
      <c r="D280" s="350">
        <f>98.41*0.6</f>
        <v>59.045999999999992</v>
      </c>
      <c r="E280" s="351" t="s">
        <v>1</v>
      </c>
      <c r="F280" s="350"/>
      <c r="G280" s="352"/>
      <c r="H280" s="342"/>
    </row>
    <row r="281" spans="1:10">
      <c r="A281" s="356"/>
      <c r="B281" s="344">
        <v>2</v>
      </c>
      <c r="C281" s="345" t="s">
        <v>26</v>
      </c>
      <c r="D281" s="346"/>
      <c r="E281" s="346"/>
      <c r="F281" s="347"/>
      <c r="G281" s="346"/>
      <c r="H281" s="342"/>
      <c r="J281" s="228"/>
    </row>
    <row r="282" spans="1:10">
      <c r="A282" s="356"/>
      <c r="B282" s="348">
        <f>+B281+0.01</f>
        <v>2.0099999999999998</v>
      </c>
      <c r="C282" s="349" t="s">
        <v>389</v>
      </c>
      <c r="D282" s="350">
        <f>78.01*0.6*0.85</f>
        <v>39.7851</v>
      </c>
      <c r="E282" s="351" t="s">
        <v>0</v>
      </c>
      <c r="F282" s="350"/>
      <c r="G282" s="378"/>
      <c r="H282" s="342"/>
      <c r="J282" s="228"/>
    </row>
    <row r="283" spans="1:10" ht="37.5">
      <c r="A283" s="356"/>
      <c r="B283" s="348">
        <f t="shared" ref="B283:B285" si="30">+B282+0.01</f>
        <v>2.0199999999999996</v>
      </c>
      <c r="C283" s="349" t="s">
        <v>400</v>
      </c>
      <c r="D283" s="350">
        <f>34*0.6*0.45*0.85</f>
        <v>7.8029999999999999</v>
      </c>
      <c r="E283" s="351" t="s">
        <v>0</v>
      </c>
      <c r="F283" s="350"/>
      <c r="G283" s="342"/>
      <c r="H283" s="342"/>
      <c r="J283" s="228"/>
    </row>
    <row r="284" spans="1:10">
      <c r="A284" s="356"/>
      <c r="B284" s="348">
        <f t="shared" si="30"/>
        <v>2.0299999999999994</v>
      </c>
      <c r="C284" s="349" t="s">
        <v>187</v>
      </c>
      <c r="D284" s="350">
        <f>SUM(D282:D283)*1.25*0.3</f>
        <v>17.845537499999999</v>
      </c>
      <c r="E284" s="351" t="s">
        <v>0</v>
      </c>
      <c r="F284" s="350"/>
      <c r="G284" s="378"/>
      <c r="H284" s="342"/>
      <c r="J284" s="228"/>
    </row>
    <row r="285" spans="1:10">
      <c r="A285" s="356"/>
      <c r="B285" s="348">
        <f t="shared" si="30"/>
        <v>2.0399999999999991</v>
      </c>
      <c r="C285" s="349" t="s">
        <v>201</v>
      </c>
      <c r="D285" s="350">
        <f>+(D282+D283)*1.25-D284</f>
        <v>41.639587499999998</v>
      </c>
      <c r="E285" s="351" t="s">
        <v>0</v>
      </c>
      <c r="F285" s="350"/>
      <c r="G285" s="378"/>
      <c r="H285" s="342"/>
      <c r="J285" s="228"/>
    </row>
    <row r="286" spans="1:10">
      <c r="A286" s="356"/>
      <c r="B286" s="344">
        <v>3</v>
      </c>
      <c r="C286" s="345" t="s">
        <v>471</v>
      </c>
      <c r="D286" s="346"/>
      <c r="E286" s="346"/>
      <c r="F286" s="347"/>
      <c r="G286" s="346"/>
      <c r="H286" s="342"/>
      <c r="J286" s="228"/>
    </row>
    <row r="287" spans="1:10" s="241" customFormat="1" ht="37.5">
      <c r="A287" s="387"/>
      <c r="B287" s="348">
        <f>+B286+0.01</f>
        <v>3.01</v>
      </c>
      <c r="C287" s="349" t="s">
        <v>391</v>
      </c>
      <c r="D287" s="350">
        <f>78.01*0.25*0.6</f>
        <v>11.701500000000001</v>
      </c>
      <c r="E287" s="351" t="s">
        <v>0</v>
      </c>
      <c r="F287" s="350"/>
      <c r="G287" s="378"/>
      <c r="H287" s="388"/>
    </row>
    <row r="288" spans="1:10" s="241" customFormat="1" ht="56.25">
      <c r="A288" s="387"/>
      <c r="B288" s="348">
        <f t="shared" ref="B288:B291" si="31">+B287+0.01</f>
        <v>3.0199999999999996</v>
      </c>
      <c r="C288" s="349" t="s">
        <v>397</v>
      </c>
      <c r="D288" s="350">
        <f>34*0.45*0.25*0.6</f>
        <v>2.2949999999999999</v>
      </c>
      <c r="E288" s="351" t="s">
        <v>0</v>
      </c>
      <c r="F288" s="350"/>
      <c r="G288" s="342"/>
      <c r="H288" s="388"/>
    </row>
    <row r="289" spans="1:10" s="241" customFormat="1" ht="37.5">
      <c r="A289" s="387"/>
      <c r="B289" s="348">
        <f t="shared" si="31"/>
        <v>3.0299999999999994</v>
      </c>
      <c r="C289" s="349" t="s">
        <v>361</v>
      </c>
      <c r="D289" s="350">
        <f>98.41*0.15*0.2</f>
        <v>2.9522999999999997</v>
      </c>
      <c r="E289" s="351" t="s">
        <v>0</v>
      </c>
      <c r="F289" s="350"/>
      <c r="G289" s="378"/>
      <c r="H289" s="388"/>
    </row>
    <row r="290" spans="1:10" s="241" customFormat="1" ht="37.5">
      <c r="A290" s="387"/>
      <c r="B290" s="348">
        <f t="shared" si="31"/>
        <v>3.0399999999999991</v>
      </c>
      <c r="C290" s="349" t="s">
        <v>393</v>
      </c>
      <c r="D290" s="350">
        <f>98.41*0.2*0.2*2</f>
        <v>7.8728000000000016</v>
      </c>
      <c r="E290" s="351" t="s">
        <v>0</v>
      </c>
      <c r="F290" s="350"/>
      <c r="G290" s="342"/>
      <c r="H290" s="388"/>
    </row>
    <row r="291" spans="1:10" ht="37.5">
      <c r="A291" s="356"/>
      <c r="B291" s="348">
        <f t="shared" si="31"/>
        <v>3.0499999999999989</v>
      </c>
      <c r="C291" s="349" t="s">
        <v>398</v>
      </c>
      <c r="D291" s="350">
        <f>0.3*0.4*4*34</f>
        <v>16.32</v>
      </c>
      <c r="E291" s="351" t="s">
        <v>0</v>
      </c>
      <c r="F291" s="350"/>
      <c r="G291" s="378"/>
      <c r="H291" s="342"/>
      <c r="J291" s="228"/>
    </row>
    <row r="292" spans="1:10">
      <c r="A292" s="356"/>
      <c r="B292" s="344">
        <v>4</v>
      </c>
      <c r="C292" s="345" t="s">
        <v>223</v>
      </c>
      <c r="D292" s="346"/>
      <c r="E292" s="346"/>
      <c r="F292" s="347"/>
      <c r="G292" s="346"/>
      <c r="H292" s="342"/>
      <c r="J292" s="228"/>
    </row>
    <row r="293" spans="1:10">
      <c r="A293" s="356"/>
      <c r="B293" s="348">
        <f>+B292+0.01</f>
        <v>4.01</v>
      </c>
      <c r="C293" s="349" t="s">
        <v>395</v>
      </c>
      <c r="D293" s="350">
        <f>84.81*0.4</f>
        <v>33.923999999999999</v>
      </c>
      <c r="E293" s="351" t="s">
        <v>1</v>
      </c>
      <c r="F293" s="350"/>
      <c r="G293" s="342"/>
      <c r="H293" s="342"/>
      <c r="J293" s="228"/>
    </row>
    <row r="294" spans="1:10">
      <c r="A294" s="356"/>
      <c r="B294" s="348">
        <f t="shared" ref="B294:B295" si="32">+B293+0.01</f>
        <v>4.0199999999999996</v>
      </c>
      <c r="C294" s="349" t="s">
        <v>396</v>
      </c>
      <c r="D294" s="350">
        <f>84.81*1.6</f>
        <v>135.696</v>
      </c>
      <c r="E294" s="351" t="s">
        <v>1</v>
      </c>
      <c r="F294" s="350"/>
      <c r="G294" s="342"/>
      <c r="H294" s="342"/>
      <c r="J294" s="228"/>
    </row>
    <row r="295" spans="1:10">
      <c r="A295" s="356"/>
      <c r="B295" s="348">
        <f t="shared" si="32"/>
        <v>4.0299999999999994</v>
      </c>
      <c r="C295" s="349" t="s">
        <v>399</v>
      </c>
      <c r="D295" s="350">
        <f>84.81*1.6</f>
        <v>135.696</v>
      </c>
      <c r="E295" s="351" t="s">
        <v>1</v>
      </c>
      <c r="F295" s="350"/>
      <c r="G295" s="378"/>
      <c r="H295" s="342"/>
      <c r="J295" s="228"/>
    </row>
    <row r="296" spans="1:10">
      <c r="A296" s="356"/>
      <c r="B296" s="344">
        <v>5</v>
      </c>
      <c r="C296" s="345" t="s">
        <v>472</v>
      </c>
      <c r="D296" s="346"/>
      <c r="E296" s="346"/>
      <c r="F296" s="347"/>
      <c r="G296" s="346"/>
      <c r="H296" s="342"/>
      <c r="J296" s="228"/>
    </row>
    <row r="297" spans="1:10">
      <c r="A297" s="356"/>
      <c r="B297" s="348">
        <f>+B296+0.01</f>
        <v>5.01</v>
      </c>
      <c r="C297" s="349" t="s">
        <v>219</v>
      </c>
      <c r="D297" s="351">
        <f>94.81*0.2*2+34*(0.075+0.4+0.075)*3.2*2</f>
        <v>157.60400000000001</v>
      </c>
      <c r="E297" s="351" t="s">
        <v>1</v>
      </c>
      <c r="F297" s="350"/>
      <c r="G297" s="378"/>
      <c r="H297" s="342"/>
      <c r="J297" s="228"/>
    </row>
    <row r="298" spans="1:10" s="241" customFormat="1">
      <c r="A298" s="387"/>
      <c r="B298" s="348">
        <f t="shared" ref="B298:B300" si="33">+B297+0.01</f>
        <v>5.0199999999999996</v>
      </c>
      <c r="C298" s="349" t="s">
        <v>220</v>
      </c>
      <c r="D298" s="350">
        <f>+(1.6+0.2+1.8)*98.41</f>
        <v>354.27600000000001</v>
      </c>
      <c r="E298" s="351" t="s">
        <v>1</v>
      </c>
      <c r="F298" s="350"/>
      <c r="G298" s="378"/>
      <c r="H298" s="388"/>
    </row>
    <row r="299" spans="1:10" s="239" customFormat="1">
      <c r="A299" s="343"/>
      <c r="B299" s="348">
        <f t="shared" si="33"/>
        <v>5.0299999999999994</v>
      </c>
      <c r="C299" s="349" t="s">
        <v>208</v>
      </c>
      <c r="D299" s="350">
        <v>98.41</v>
      </c>
      <c r="E299" s="351" t="s">
        <v>2</v>
      </c>
      <c r="F299" s="350"/>
      <c r="G299" s="378"/>
      <c r="H299" s="342"/>
    </row>
    <row r="300" spans="1:10">
      <c r="A300" s="356"/>
      <c r="B300" s="348">
        <f t="shared" si="33"/>
        <v>5.0399999999999991</v>
      </c>
      <c r="C300" s="349" t="s">
        <v>79</v>
      </c>
      <c r="D300" s="350">
        <f>+D299*2</f>
        <v>196.82</v>
      </c>
      <c r="E300" s="351" t="s">
        <v>2</v>
      </c>
      <c r="F300" s="350"/>
      <c r="G300" s="378"/>
      <c r="H300" s="342"/>
      <c r="J300" s="228"/>
    </row>
    <row r="301" spans="1:10">
      <c r="A301" s="356"/>
      <c r="B301" s="344">
        <v>6</v>
      </c>
      <c r="C301" s="345" t="s">
        <v>76</v>
      </c>
      <c r="D301" s="346"/>
      <c r="E301" s="346"/>
      <c r="F301" s="347"/>
      <c r="G301" s="346"/>
      <c r="H301" s="342"/>
      <c r="J301" s="228"/>
    </row>
    <row r="302" spans="1:10">
      <c r="A302" s="356"/>
      <c r="B302" s="348">
        <f>+B301+0.01</f>
        <v>6.01</v>
      </c>
      <c r="C302" s="349" t="s">
        <v>198</v>
      </c>
      <c r="D302" s="350">
        <f>+D298+D299*0.15</f>
        <v>369.03750000000002</v>
      </c>
      <c r="E302" s="351" t="s">
        <v>1</v>
      </c>
      <c r="F302" s="350"/>
      <c r="G302" s="378"/>
      <c r="H302" s="342"/>
      <c r="J302" s="228"/>
    </row>
    <row r="303" spans="1:10">
      <c r="A303" s="356"/>
      <c r="B303" s="348">
        <f t="shared" ref="B303" si="34">B302+0.01</f>
        <v>6.02</v>
      </c>
      <c r="C303" s="349" t="s">
        <v>302</v>
      </c>
      <c r="D303" s="350">
        <f>D302</f>
        <v>369.03750000000002</v>
      </c>
      <c r="E303" s="351" t="s">
        <v>1</v>
      </c>
      <c r="F303" s="350"/>
      <c r="G303" s="378"/>
      <c r="H303" s="342"/>
      <c r="J303" s="228"/>
    </row>
    <row r="304" spans="1:10">
      <c r="A304" s="356"/>
      <c r="B304" s="383"/>
      <c r="C304" s="396"/>
      <c r="D304" s="385"/>
      <c r="E304" s="360"/>
      <c r="F304" s="386"/>
      <c r="G304" s="361" t="s">
        <v>33</v>
      </c>
      <c r="H304" s="362">
        <f>SUM(G279:G303)</f>
        <v>0</v>
      </c>
      <c r="J304" s="228"/>
    </row>
    <row r="305" spans="1:10">
      <c r="A305" s="356"/>
      <c r="B305" s="348"/>
      <c r="C305" s="349"/>
      <c r="D305" s="350"/>
      <c r="E305" s="351"/>
      <c r="F305" s="350"/>
      <c r="G305" s="361"/>
      <c r="H305" s="342"/>
      <c r="J305" s="228"/>
    </row>
    <row r="306" spans="1:10">
      <c r="A306" s="356"/>
      <c r="B306" s="348"/>
      <c r="C306" s="349"/>
      <c r="D306" s="350"/>
      <c r="E306" s="351"/>
      <c r="F306" s="350"/>
      <c r="G306" s="361"/>
      <c r="H306" s="342"/>
      <c r="J306" s="228"/>
    </row>
    <row r="307" spans="1:10" ht="37.5">
      <c r="A307" s="356"/>
      <c r="B307" s="372"/>
      <c r="C307" s="345" t="s">
        <v>401</v>
      </c>
      <c r="D307" s="346"/>
      <c r="E307" s="346"/>
      <c r="F307" s="347"/>
      <c r="G307" s="346"/>
      <c r="H307" s="342"/>
      <c r="J307" s="228"/>
    </row>
    <row r="308" spans="1:10" s="239" customFormat="1">
      <c r="A308" s="343"/>
      <c r="B308" s="344">
        <v>1</v>
      </c>
      <c r="C308" s="345" t="s">
        <v>470</v>
      </c>
      <c r="D308" s="346"/>
      <c r="E308" s="346"/>
      <c r="F308" s="347"/>
      <c r="G308" s="346"/>
      <c r="H308" s="342"/>
    </row>
    <row r="309" spans="1:10" s="239" customFormat="1">
      <c r="A309" s="343"/>
      <c r="B309" s="348">
        <f>+B308+0.01</f>
        <v>1.01</v>
      </c>
      <c r="C309" s="349" t="s">
        <v>69</v>
      </c>
      <c r="D309" s="350">
        <f>8.41*0.45</f>
        <v>3.7845</v>
      </c>
      <c r="E309" s="351" t="s">
        <v>1</v>
      </c>
      <c r="F309" s="350"/>
      <c r="G309" s="352"/>
      <c r="H309" s="342"/>
    </row>
    <row r="310" spans="1:10">
      <c r="A310" s="356"/>
      <c r="B310" s="344">
        <v>2</v>
      </c>
      <c r="C310" s="345" t="s">
        <v>26</v>
      </c>
      <c r="D310" s="346"/>
      <c r="E310" s="346"/>
      <c r="F310" s="347"/>
      <c r="G310" s="346"/>
      <c r="H310" s="388"/>
      <c r="J310" s="228"/>
    </row>
    <row r="311" spans="1:10">
      <c r="A311" s="356"/>
      <c r="B311" s="348">
        <f>+B310+0.01</f>
        <v>2.0099999999999998</v>
      </c>
      <c r="C311" s="349" t="s">
        <v>266</v>
      </c>
      <c r="D311" s="350">
        <f>0.85*0.45*(8.41-2*0.6)</f>
        <v>2.757825</v>
      </c>
      <c r="E311" s="351" t="s">
        <v>0</v>
      </c>
      <c r="F311" s="350"/>
      <c r="G311" s="378"/>
      <c r="H311" s="342"/>
      <c r="J311" s="228"/>
    </row>
    <row r="312" spans="1:10" ht="37.5">
      <c r="A312" s="356"/>
      <c r="B312" s="348">
        <f t="shared" ref="B312:B314" si="35">+B311+0.01</f>
        <v>2.0199999999999996</v>
      </c>
      <c r="C312" s="349" t="s">
        <v>402</v>
      </c>
      <c r="D312" s="350">
        <f>2*0.6*0.45*0.85</f>
        <v>0.45900000000000002</v>
      </c>
      <c r="E312" s="351" t="s">
        <v>0</v>
      </c>
      <c r="F312" s="350"/>
      <c r="G312" s="378"/>
      <c r="H312" s="342"/>
      <c r="J312" s="228"/>
    </row>
    <row r="313" spans="1:10">
      <c r="A313" s="356"/>
      <c r="B313" s="348">
        <f t="shared" si="35"/>
        <v>2.0299999999999994</v>
      </c>
      <c r="C313" s="349" t="s">
        <v>187</v>
      </c>
      <c r="D313" s="350">
        <f>SUM(D311:D312)*1.25*0.3</f>
        <v>1.206309375</v>
      </c>
      <c r="E313" s="351" t="s">
        <v>0</v>
      </c>
      <c r="F313" s="350"/>
      <c r="G313" s="378"/>
      <c r="H313" s="342"/>
      <c r="J313" s="228"/>
    </row>
    <row r="314" spans="1:10">
      <c r="A314" s="356"/>
      <c r="B314" s="348">
        <f t="shared" si="35"/>
        <v>2.0399999999999991</v>
      </c>
      <c r="C314" s="349" t="s">
        <v>201</v>
      </c>
      <c r="D314" s="350">
        <f>+(D311+D312)*1.25-D313</f>
        <v>2.814721875</v>
      </c>
      <c r="E314" s="351" t="s">
        <v>0</v>
      </c>
      <c r="F314" s="350"/>
      <c r="G314" s="378"/>
      <c r="H314" s="342"/>
      <c r="J314" s="228"/>
    </row>
    <row r="315" spans="1:10">
      <c r="A315" s="356"/>
      <c r="B315" s="344">
        <v>3</v>
      </c>
      <c r="C315" s="345" t="s">
        <v>471</v>
      </c>
      <c r="D315" s="346"/>
      <c r="E315" s="346"/>
      <c r="F315" s="347"/>
      <c r="G315" s="346"/>
      <c r="H315" s="388"/>
      <c r="J315" s="228"/>
    </row>
    <row r="316" spans="1:10" ht="37.5">
      <c r="A316" s="356"/>
      <c r="B316" s="348">
        <f>+B315+0.01</f>
        <v>3.01</v>
      </c>
      <c r="C316" s="349" t="s">
        <v>403</v>
      </c>
      <c r="D316" s="350">
        <f>0.25*0.45*(8.41-2*0.6)</f>
        <v>0.81112499999999998</v>
      </c>
      <c r="E316" s="351" t="s">
        <v>0</v>
      </c>
      <c r="F316" s="350"/>
      <c r="G316" s="378"/>
      <c r="H316" s="342"/>
      <c r="J316" s="228"/>
    </row>
    <row r="317" spans="1:10" ht="37.5">
      <c r="A317" s="356"/>
      <c r="B317" s="348">
        <f t="shared" ref="B317:B318" si="36">+B316+0.01</f>
        <v>3.0199999999999996</v>
      </c>
      <c r="C317" s="349" t="s">
        <v>404</v>
      </c>
      <c r="D317" s="350">
        <f>8.41*0.15*0.2*2</f>
        <v>0.50460000000000005</v>
      </c>
      <c r="E317" s="351" t="s">
        <v>0</v>
      </c>
      <c r="F317" s="350"/>
      <c r="G317" s="378"/>
      <c r="H317" s="342"/>
      <c r="J317" s="228"/>
    </row>
    <row r="318" spans="1:10" ht="37.5">
      <c r="A318" s="356"/>
      <c r="B318" s="348">
        <f t="shared" si="36"/>
        <v>3.0299999999999994</v>
      </c>
      <c r="C318" s="349" t="s">
        <v>405</v>
      </c>
      <c r="D318" s="350">
        <f>2*0.3*0.4*2</f>
        <v>0.48</v>
      </c>
      <c r="E318" s="351" t="s">
        <v>0</v>
      </c>
      <c r="F318" s="350"/>
      <c r="G318" s="378"/>
      <c r="H318" s="342"/>
      <c r="J318" s="228"/>
    </row>
    <row r="319" spans="1:10">
      <c r="A319" s="356"/>
      <c r="B319" s="344">
        <v>4</v>
      </c>
      <c r="C319" s="345" t="s">
        <v>223</v>
      </c>
      <c r="D319" s="346"/>
      <c r="E319" s="346"/>
      <c r="F319" s="347"/>
      <c r="G319" s="346"/>
      <c r="H319" s="388"/>
      <c r="J319" s="228"/>
    </row>
    <row r="320" spans="1:10">
      <c r="A320" s="356"/>
      <c r="B320" s="348">
        <f>+B319+0.01</f>
        <v>4.01</v>
      </c>
      <c r="C320" s="349" t="s">
        <v>287</v>
      </c>
      <c r="D320" s="350">
        <f>7.61*0.4</f>
        <v>3.0440000000000005</v>
      </c>
      <c r="E320" s="351" t="s">
        <v>1</v>
      </c>
      <c r="F320" s="350"/>
      <c r="G320" s="378"/>
      <c r="H320" s="342"/>
      <c r="J320" s="228"/>
    </row>
    <row r="321" spans="1:10">
      <c r="A321" s="356"/>
      <c r="B321" s="348">
        <f t="shared" ref="B321:B329" si="37">B320+0.01</f>
        <v>4.0199999999999996</v>
      </c>
      <c r="C321" s="349" t="s">
        <v>289</v>
      </c>
      <c r="D321" s="350">
        <f>7.61*1.6</f>
        <v>12.176000000000002</v>
      </c>
      <c r="E321" s="351" t="s">
        <v>1</v>
      </c>
      <c r="F321" s="350"/>
      <c r="G321" s="378"/>
      <c r="H321" s="342"/>
      <c r="J321" s="228"/>
    </row>
    <row r="322" spans="1:10">
      <c r="A322" s="356"/>
      <c r="B322" s="344">
        <v>5</v>
      </c>
      <c r="C322" s="345" t="s">
        <v>472</v>
      </c>
      <c r="D322" s="346"/>
      <c r="E322" s="346"/>
      <c r="F322" s="347"/>
      <c r="G322" s="346"/>
      <c r="H322" s="388"/>
      <c r="J322" s="228"/>
    </row>
    <row r="323" spans="1:10">
      <c r="A323" s="356"/>
      <c r="B323" s="348">
        <f>+B322+0.01</f>
        <v>5.01</v>
      </c>
      <c r="C323" s="349" t="s">
        <v>267</v>
      </c>
      <c r="D323" s="351">
        <f>(0.15+0.4)*2*2*2</f>
        <v>4.4000000000000004</v>
      </c>
      <c r="E323" s="351" t="s">
        <v>1</v>
      </c>
      <c r="F323" s="350"/>
      <c r="G323" s="378"/>
      <c r="H323" s="342"/>
      <c r="J323" s="228"/>
    </row>
    <row r="324" spans="1:10">
      <c r="A324" s="356"/>
      <c r="B324" s="348">
        <f t="shared" ref="B324:B326" si="38">+B323+0.01</f>
        <v>5.0199999999999996</v>
      </c>
      <c r="C324" s="349" t="s">
        <v>220</v>
      </c>
      <c r="D324" s="350">
        <f>8.41*1.8*2</f>
        <v>30.276</v>
      </c>
      <c r="E324" s="351" t="s">
        <v>1</v>
      </c>
      <c r="F324" s="350"/>
      <c r="G324" s="378"/>
      <c r="H324" s="342"/>
      <c r="J324" s="228"/>
    </row>
    <row r="325" spans="1:10">
      <c r="A325" s="356"/>
      <c r="B325" s="348">
        <f t="shared" si="38"/>
        <v>5.0299999999999994</v>
      </c>
      <c r="C325" s="349" t="s">
        <v>208</v>
      </c>
      <c r="D325" s="350">
        <v>8.41</v>
      </c>
      <c r="E325" s="351" t="s">
        <v>2</v>
      </c>
      <c r="F325" s="350"/>
      <c r="G325" s="378"/>
      <c r="H325" s="342"/>
      <c r="J325" s="228"/>
    </row>
    <row r="326" spans="1:10">
      <c r="A326" s="356"/>
      <c r="B326" s="348">
        <f t="shared" si="38"/>
        <v>5.0399999999999991</v>
      </c>
      <c r="C326" s="349" t="s">
        <v>79</v>
      </c>
      <c r="D326" s="350">
        <f>+D325*2</f>
        <v>16.82</v>
      </c>
      <c r="E326" s="351" t="s">
        <v>2</v>
      </c>
      <c r="F326" s="350"/>
      <c r="G326" s="378"/>
      <c r="H326" s="342"/>
      <c r="J326" s="228"/>
    </row>
    <row r="327" spans="1:10">
      <c r="A327" s="356"/>
      <c r="B327" s="344">
        <v>6</v>
      </c>
      <c r="C327" s="345" t="s">
        <v>76</v>
      </c>
      <c r="D327" s="346"/>
      <c r="E327" s="346"/>
      <c r="F327" s="347"/>
      <c r="G327" s="346"/>
      <c r="H327" s="388"/>
      <c r="J327" s="228"/>
    </row>
    <row r="328" spans="1:10">
      <c r="A328" s="356"/>
      <c r="B328" s="348">
        <f>+B327+0.01</f>
        <v>6.01</v>
      </c>
      <c r="C328" s="349" t="s">
        <v>198</v>
      </c>
      <c r="D328" s="350">
        <f>+D324+D325*0.15</f>
        <v>31.537500000000001</v>
      </c>
      <c r="E328" s="351" t="s">
        <v>1</v>
      </c>
      <c r="F328" s="350"/>
      <c r="G328" s="378"/>
      <c r="H328" s="342"/>
      <c r="J328" s="228"/>
    </row>
    <row r="329" spans="1:10">
      <c r="A329" s="356"/>
      <c r="B329" s="348">
        <f t="shared" si="37"/>
        <v>6.02</v>
      </c>
      <c r="C329" s="349" t="s">
        <v>302</v>
      </c>
      <c r="D329" s="350">
        <f>D328</f>
        <v>31.537500000000001</v>
      </c>
      <c r="E329" s="351" t="s">
        <v>1</v>
      </c>
      <c r="F329" s="350"/>
      <c r="G329" s="378"/>
      <c r="H329" s="342"/>
      <c r="J329" s="228"/>
    </row>
    <row r="330" spans="1:10">
      <c r="A330" s="356"/>
      <c r="B330" s="383"/>
      <c r="C330" s="396"/>
      <c r="D330" s="385"/>
      <c r="E330" s="360"/>
      <c r="F330" s="386"/>
      <c r="G330" s="361" t="s">
        <v>33</v>
      </c>
      <c r="H330" s="362">
        <f>SUM(G308:G329)</f>
        <v>0</v>
      </c>
      <c r="J330" s="228"/>
    </row>
    <row r="331" spans="1:10">
      <c r="A331" s="356"/>
      <c r="B331" s="348"/>
      <c r="C331" s="349"/>
      <c r="D331" s="350"/>
      <c r="E331" s="351"/>
      <c r="F331" s="350"/>
      <c r="G331" s="361"/>
      <c r="H331" s="342"/>
      <c r="J331" s="228"/>
    </row>
    <row r="332" spans="1:10" ht="56.25">
      <c r="A332" s="356"/>
      <c r="B332" s="372"/>
      <c r="C332" s="395" t="s">
        <v>494</v>
      </c>
      <c r="D332" s="346"/>
      <c r="E332" s="346"/>
      <c r="F332" s="347"/>
      <c r="G332" s="346"/>
      <c r="H332" s="342"/>
      <c r="J332" s="228"/>
    </row>
    <row r="333" spans="1:10">
      <c r="A333" s="356"/>
      <c r="B333" s="344">
        <v>1</v>
      </c>
      <c r="C333" s="345" t="s">
        <v>470</v>
      </c>
      <c r="D333" s="346"/>
      <c r="E333" s="346"/>
      <c r="F333" s="347"/>
      <c r="G333" s="346"/>
      <c r="H333" s="342"/>
      <c r="J333" s="228"/>
    </row>
    <row r="334" spans="1:10">
      <c r="A334" s="356"/>
      <c r="B334" s="348">
        <f>+B333+0.01</f>
        <v>1.01</v>
      </c>
      <c r="C334" s="349" t="s">
        <v>69</v>
      </c>
      <c r="D334" s="350">
        <f>113.45*0.45</f>
        <v>51.052500000000002</v>
      </c>
      <c r="E334" s="351" t="s">
        <v>1</v>
      </c>
      <c r="F334" s="350"/>
      <c r="G334" s="352"/>
      <c r="H334" s="342"/>
      <c r="J334" s="228"/>
    </row>
    <row r="335" spans="1:10" ht="37.5">
      <c r="A335" s="356"/>
      <c r="B335" s="348">
        <f>+B334+0.01</f>
        <v>1.02</v>
      </c>
      <c r="C335" s="349" t="s">
        <v>492</v>
      </c>
      <c r="D335" s="350">
        <v>113.42</v>
      </c>
      <c r="E335" s="351" t="s">
        <v>2</v>
      </c>
      <c r="F335" s="350"/>
      <c r="G335" s="378"/>
      <c r="H335" s="342"/>
      <c r="J335" s="228"/>
    </row>
    <row r="336" spans="1:10">
      <c r="A336" s="356"/>
      <c r="B336" s="383"/>
      <c r="C336" s="396"/>
      <c r="D336" s="385"/>
      <c r="E336" s="360"/>
      <c r="F336" s="386"/>
      <c r="G336" s="361" t="s">
        <v>33</v>
      </c>
      <c r="H336" s="362">
        <f>SUM(G333:G335)</f>
        <v>0</v>
      </c>
      <c r="J336" s="228"/>
    </row>
    <row r="337" spans="1:10">
      <c r="A337" s="356"/>
      <c r="B337" s="348"/>
      <c r="C337" s="349"/>
      <c r="D337" s="350"/>
      <c r="E337" s="351"/>
      <c r="F337" s="350"/>
      <c r="G337" s="361"/>
      <c r="H337" s="342"/>
      <c r="J337" s="228"/>
    </row>
    <row r="338" spans="1:10" s="239" customFormat="1">
      <c r="A338" s="343"/>
      <c r="B338" s="372"/>
      <c r="C338" s="345" t="s">
        <v>274</v>
      </c>
      <c r="D338" s="346"/>
      <c r="E338" s="346"/>
      <c r="F338" s="347"/>
      <c r="G338" s="346"/>
      <c r="H338" s="342"/>
    </row>
    <row r="339" spans="1:10">
      <c r="A339" s="356"/>
      <c r="B339" s="344">
        <v>1</v>
      </c>
      <c r="C339" s="345" t="s">
        <v>26</v>
      </c>
      <c r="D339" s="346"/>
      <c r="E339" s="346"/>
      <c r="F339" s="347"/>
      <c r="G339" s="346"/>
      <c r="H339" s="388"/>
      <c r="J339" s="228"/>
    </row>
    <row r="340" spans="1:10">
      <c r="A340" s="356"/>
      <c r="B340" s="348">
        <f>+B339+0.01</f>
        <v>1.01</v>
      </c>
      <c r="C340" s="349" t="s">
        <v>268</v>
      </c>
      <c r="D340" s="350">
        <v>4</v>
      </c>
      <c r="E340" s="351" t="s">
        <v>450</v>
      </c>
      <c r="F340" s="350"/>
      <c r="G340" s="378"/>
      <c r="H340" s="342"/>
      <c r="J340" s="228"/>
    </row>
    <row r="341" spans="1:10">
      <c r="A341" s="356"/>
      <c r="B341" s="348">
        <f t="shared" ref="B341:B354" si="39">+B340+0.01</f>
        <v>1.02</v>
      </c>
      <c r="C341" s="349" t="s">
        <v>251</v>
      </c>
      <c r="D341" s="350">
        <v>4</v>
      </c>
      <c r="E341" s="351" t="s">
        <v>450</v>
      </c>
      <c r="F341" s="350"/>
      <c r="G341" s="378"/>
      <c r="H341" s="342"/>
      <c r="J341" s="228"/>
    </row>
    <row r="342" spans="1:10">
      <c r="A342" s="356"/>
      <c r="B342" s="344">
        <v>2</v>
      </c>
      <c r="C342" s="345" t="s">
        <v>467</v>
      </c>
      <c r="D342" s="346"/>
      <c r="E342" s="346"/>
      <c r="F342" s="347"/>
      <c r="G342" s="346"/>
      <c r="H342" s="388"/>
      <c r="J342" s="228"/>
    </row>
    <row r="343" spans="1:10">
      <c r="A343" s="356"/>
      <c r="B343" s="348">
        <f>+B342+0.01</f>
        <v>2.0099999999999998</v>
      </c>
      <c r="C343" s="349" t="s">
        <v>253</v>
      </c>
      <c r="D343" s="350">
        <v>4</v>
      </c>
      <c r="E343" s="351" t="s">
        <v>450</v>
      </c>
      <c r="F343" s="350"/>
      <c r="G343" s="378"/>
      <c r="H343" s="342"/>
      <c r="J343" s="228"/>
    </row>
    <row r="344" spans="1:10">
      <c r="A344" s="356"/>
      <c r="B344" s="344">
        <v>3</v>
      </c>
      <c r="C344" s="345" t="s">
        <v>468</v>
      </c>
      <c r="D344" s="346"/>
      <c r="E344" s="346"/>
      <c r="F344" s="347"/>
      <c r="G344" s="346"/>
      <c r="H344" s="388"/>
      <c r="J344" s="228"/>
    </row>
    <row r="345" spans="1:10">
      <c r="A345" s="356"/>
      <c r="B345" s="348">
        <f>+B344+0.01</f>
        <v>3.01</v>
      </c>
      <c r="C345" s="349" t="s">
        <v>248</v>
      </c>
      <c r="D345" s="350">
        <v>4</v>
      </c>
      <c r="E345" s="351" t="s">
        <v>450</v>
      </c>
      <c r="F345" s="350"/>
      <c r="G345" s="378"/>
      <c r="H345" s="342"/>
      <c r="J345" s="228"/>
    </row>
    <row r="346" spans="1:10">
      <c r="A346" s="356"/>
      <c r="B346" s="348">
        <f t="shared" si="39"/>
        <v>3.0199999999999996</v>
      </c>
      <c r="C346" s="349" t="s">
        <v>247</v>
      </c>
      <c r="D346" s="350">
        <v>3</v>
      </c>
      <c r="E346" s="351" t="s">
        <v>450</v>
      </c>
      <c r="F346" s="397"/>
      <c r="G346" s="378"/>
      <c r="H346" s="342"/>
      <c r="J346" s="228"/>
    </row>
    <row r="347" spans="1:10">
      <c r="A347" s="356"/>
      <c r="B347" s="348">
        <f t="shared" si="39"/>
        <v>3.0299999999999994</v>
      </c>
      <c r="C347" s="349" t="s">
        <v>349</v>
      </c>
      <c r="D347" s="350">
        <v>3</v>
      </c>
      <c r="E347" s="351" t="s">
        <v>81</v>
      </c>
      <c r="F347" s="397"/>
      <c r="G347" s="378"/>
      <c r="H347" s="342"/>
      <c r="J347" s="228"/>
    </row>
    <row r="348" spans="1:10">
      <c r="A348" s="356"/>
      <c r="B348" s="348">
        <f t="shared" si="39"/>
        <v>3.0399999999999991</v>
      </c>
      <c r="C348" s="349" t="s">
        <v>250</v>
      </c>
      <c r="D348" s="350">
        <v>1</v>
      </c>
      <c r="E348" s="351" t="s">
        <v>3</v>
      </c>
      <c r="F348" s="397"/>
      <c r="G348" s="378"/>
      <c r="H348" s="342"/>
      <c r="J348" s="228"/>
    </row>
    <row r="349" spans="1:10">
      <c r="A349" s="356"/>
      <c r="B349" s="348">
        <f t="shared" si="39"/>
        <v>3.0499999999999989</v>
      </c>
      <c r="C349" s="349" t="s">
        <v>249</v>
      </c>
      <c r="D349" s="350">
        <v>2</v>
      </c>
      <c r="E349" s="351" t="s">
        <v>450</v>
      </c>
      <c r="F349" s="397"/>
      <c r="G349" s="378"/>
      <c r="H349" s="342"/>
      <c r="J349" s="228"/>
    </row>
    <row r="350" spans="1:10">
      <c r="A350" s="356"/>
      <c r="B350" s="348">
        <f t="shared" si="39"/>
        <v>3.0599999999999987</v>
      </c>
      <c r="C350" s="349" t="s">
        <v>327</v>
      </c>
      <c r="D350" s="350">
        <v>1</v>
      </c>
      <c r="E350" s="351" t="s">
        <v>108</v>
      </c>
      <c r="F350" s="350"/>
      <c r="G350" s="378"/>
      <c r="H350" s="342"/>
      <c r="J350" s="228"/>
    </row>
    <row r="351" spans="1:10">
      <c r="A351" s="356"/>
      <c r="B351" s="348">
        <f t="shared" si="39"/>
        <v>3.0699999999999985</v>
      </c>
      <c r="C351" s="349" t="s">
        <v>276</v>
      </c>
      <c r="D351" s="350">
        <v>1</v>
      </c>
      <c r="E351" s="351" t="s">
        <v>108</v>
      </c>
      <c r="F351" s="350"/>
      <c r="G351" s="378"/>
      <c r="H351" s="342"/>
      <c r="J351" s="228"/>
    </row>
    <row r="352" spans="1:10">
      <c r="A352" s="356"/>
      <c r="B352" s="344">
        <v>4</v>
      </c>
      <c r="C352" s="345" t="s">
        <v>469</v>
      </c>
      <c r="D352" s="346"/>
      <c r="E352" s="346"/>
      <c r="F352" s="347"/>
      <c r="G352" s="346"/>
      <c r="H352" s="388"/>
      <c r="J352" s="228"/>
    </row>
    <row r="353" spans="1:10" s="242" customFormat="1">
      <c r="A353" s="398"/>
      <c r="B353" s="348">
        <f>+B352+0.01</f>
        <v>4.01</v>
      </c>
      <c r="C353" s="375" t="s">
        <v>256</v>
      </c>
      <c r="D353" s="350">
        <v>1</v>
      </c>
      <c r="E353" s="351" t="s">
        <v>108</v>
      </c>
      <c r="F353" s="350"/>
      <c r="G353" s="378"/>
      <c r="H353" s="342"/>
      <c r="I353" s="237"/>
      <c r="J353" s="237"/>
    </row>
    <row r="354" spans="1:10" s="242" customFormat="1">
      <c r="A354" s="398"/>
      <c r="B354" s="348">
        <f t="shared" si="39"/>
        <v>4.0199999999999996</v>
      </c>
      <c r="C354" s="375" t="s">
        <v>272</v>
      </c>
      <c r="D354" s="350">
        <v>2.0299999999999998</v>
      </c>
      <c r="E354" s="351" t="s">
        <v>1</v>
      </c>
      <c r="F354" s="350"/>
      <c r="G354" s="378"/>
      <c r="H354" s="342"/>
      <c r="I354" s="237"/>
      <c r="J354" s="237"/>
    </row>
    <row r="355" spans="1:10">
      <c r="A355" s="356"/>
      <c r="B355" s="383"/>
      <c r="C355" s="384"/>
      <c r="D355" s="385"/>
      <c r="E355" s="360"/>
      <c r="F355" s="386"/>
      <c r="G355" s="361"/>
      <c r="H355" s="362">
        <f>SUM(G340:G354)</f>
        <v>0</v>
      </c>
      <c r="J355" s="228"/>
    </row>
    <row r="356" spans="1:10">
      <c r="A356" s="356"/>
      <c r="B356" s="348"/>
      <c r="C356" s="349"/>
      <c r="D356" s="350"/>
      <c r="E356" s="351"/>
      <c r="F356" s="350"/>
      <c r="G356" s="361"/>
      <c r="H356" s="342"/>
      <c r="J356" s="228"/>
    </row>
    <row r="357" spans="1:10">
      <c r="A357" s="356"/>
      <c r="B357" s="348"/>
      <c r="C357" s="349"/>
      <c r="D357" s="350"/>
      <c r="E357" s="351"/>
      <c r="F357" s="350"/>
      <c r="G357" s="378"/>
      <c r="H357" s="342"/>
      <c r="J357" s="228"/>
    </row>
    <row r="358" spans="1:10" ht="37.5">
      <c r="A358" s="356"/>
      <c r="B358" s="344">
        <v>3</v>
      </c>
      <c r="C358" s="345" t="s">
        <v>414</v>
      </c>
      <c r="D358" s="346"/>
      <c r="E358" s="346"/>
      <c r="F358" s="347"/>
      <c r="G358" s="346"/>
      <c r="H358" s="342"/>
      <c r="J358" s="228"/>
    </row>
    <row r="359" spans="1:10">
      <c r="A359" s="356"/>
      <c r="B359" s="344">
        <f>+B358+0.1</f>
        <v>3.1</v>
      </c>
      <c r="C359" s="345" t="s">
        <v>336</v>
      </c>
      <c r="D359" s="346"/>
      <c r="E359" s="346"/>
      <c r="F359" s="347"/>
      <c r="G359" s="346"/>
      <c r="H359" s="342"/>
      <c r="J359" s="228"/>
    </row>
    <row r="360" spans="1:10">
      <c r="A360" s="356"/>
      <c r="B360" s="348">
        <f>+B359+0.01</f>
        <v>3.11</v>
      </c>
      <c r="C360" s="349" t="s">
        <v>69</v>
      </c>
      <c r="D360" s="350">
        <v>1</v>
      </c>
      <c r="E360" s="351" t="s">
        <v>39</v>
      </c>
      <c r="F360" s="350"/>
      <c r="G360" s="352"/>
      <c r="H360" s="342"/>
      <c r="J360" s="228"/>
    </row>
    <row r="361" spans="1:10">
      <c r="A361" s="356"/>
      <c r="B361" s="344">
        <f>+B359+0.1</f>
        <v>3.2</v>
      </c>
      <c r="C361" s="399" t="s">
        <v>188</v>
      </c>
      <c r="D361" s="400"/>
      <c r="E361" s="400"/>
      <c r="F361" s="401"/>
      <c r="G361" s="400"/>
      <c r="H361" s="388"/>
      <c r="J361" s="228"/>
    </row>
    <row r="362" spans="1:10">
      <c r="A362" s="356"/>
      <c r="B362" s="348">
        <f>0.01+B361</f>
        <v>3.21</v>
      </c>
      <c r="C362" s="349" t="s">
        <v>212</v>
      </c>
      <c r="D362" s="350">
        <f>3.3*3.3*2.3</f>
        <v>25.046999999999997</v>
      </c>
      <c r="E362" s="351" t="s">
        <v>0</v>
      </c>
      <c r="F362" s="350"/>
      <c r="G362" s="378"/>
      <c r="H362" s="342"/>
      <c r="J362" s="228"/>
    </row>
    <row r="363" spans="1:10">
      <c r="A363" s="356"/>
      <c r="B363" s="348">
        <f t="shared" ref="B363:B375" si="40">0.01+B362</f>
        <v>3.2199999999999998</v>
      </c>
      <c r="C363" s="349" t="s">
        <v>213</v>
      </c>
      <c r="D363" s="350">
        <f>+D362-D364</f>
        <v>2.2542299999999997</v>
      </c>
      <c r="E363" s="351" t="s">
        <v>0</v>
      </c>
      <c r="F363" s="350"/>
      <c r="G363" s="378"/>
      <c r="H363" s="342"/>
      <c r="J363" s="228"/>
    </row>
    <row r="364" spans="1:10">
      <c r="A364" s="356"/>
      <c r="B364" s="348">
        <f t="shared" si="40"/>
        <v>3.2299999999999995</v>
      </c>
      <c r="C364" s="349" t="s">
        <v>214</v>
      </c>
      <c r="D364" s="350">
        <f>+D362*0.7*1.3</f>
        <v>22.792769999999997</v>
      </c>
      <c r="E364" s="351" t="s">
        <v>0</v>
      </c>
      <c r="F364" s="350"/>
      <c r="G364" s="378"/>
      <c r="H364" s="342"/>
      <c r="J364" s="228"/>
    </row>
    <row r="365" spans="1:10">
      <c r="A365" s="356"/>
      <c r="B365" s="344">
        <f>+B361+0.1</f>
        <v>3.3000000000000003</v>
      </c>
      <c r="C365" s="402" t="s">
        <v>236</v>
      </c>
      <c r="D365" s="403"/>
      <c r="E365" s="401"/>
      <c r="F365" s="401"/>
      <c r="G365" s="401"/>
      <c r="H365" s="388"/>
      <c r="J365" s="228"/>
    </row>
    <row r="366" spans="1:10">
      <c r="A366" s="356"/>
      <c r="B366" s="348">
        <f>0.01+B365</f>
        <v>3.31</v>
      </c>
      <c r="C366" s="349" t="s">
        <v>215</v>
      </c>
      <c r="D366" s="350">
        <f>2.8*2.8*0.05</f>
        <v>0.39199999999999996</v>
      </c>
      <c r="E366" s="351" t="s">
        <v>0</v>
      </c>
      <c r="F366" s="350"/>
      <c r="G366" s="378"/>
      <c r="H366" s="342"/>
      <c r="J366" s="228"/>
    </row>
    <row r="367" spans="1:10" ht="37.5">
      <c r="A367" s="356"/>
      <c r="B367" s="348">
        <f t="shared" si="40"/>
        <v>3.32</v>
      </c>
      <c r="C367" s="349" t="s">
        <v>408</v>
      </c>
      <c r="D367" s="350">
        <f>2.8*2.8*0.15</f>
        <v>1.1759999999999997</v>
      </c>
      <c r="E367" s="351" t="s">
        <v>0</v>
      </c>
      <c r="F367" s="350"/>
      <c r="G367" s="378"/>
      <c r="H367" s="342"/>
      <c r="J367" s="228"/>
    </row>
    <row r="368" spans="1:10" ht="37.5">
      <c r="A368" s="356"/>
      <c r="B368" s="348">
        <f t="shared" si="40"/>
        <v>3.3299999999999996</v>
      </c>
      <c r="C368" s="349" t="s">
        <v>409</v>
      </c>
      <c r="D368" s="350">
        <f>2.8*2.8*0.12-(0.6*0.6*0.12)</f>
        <v>0.89759999999999984</v>
      </c>
      <c r="E368" s="351" t="s">
        <v>0</v>
      </c>
      <c r="F368" s="350"/>
      <c r="G368" s="378"/>
      <c r="H368" s="342"/>
      <c r="J368" s="228"/>
    </row>
    <row r="369" spans="1:10">
      <c r="A369" s="356"/>
      <c r="B369" s="344">
        <f>+B365+0.1</f>
        <v>3.4000000000000004</v>
      </c>
      <c r="C369" s="402" t="s">
        <v>223</v>
      </c>
      <c r="D369" s="403"/>
      <c r="E369" s="401"/>
      <c r="F369" s="401"/>
      <c r="G369" s="401"/>
      <c r="H369" s="388"/>
      <c r="J369" s="228"/>
    </row>
    <row r="370" spans="1:10" ht="37.5">
      <c r="A370" s="356"/>
      <c r="B370" s="348">
        <f>0.01+B369</f>
        <v>3.41</v>
      </c>
      <c r="C370" s="349" t="s">
        <v>406</v>
      </c>
      <c r="D370" s="350">
        <f>(2.5*2+2.8*2)*1.9</f>
        <v>20.139999999999997</v>
      </c>
      <c r="E370" s="351" t="s">
        <v>1</v>
      </c>
      <c r="F370" s="350"/>
      <c r="G370" s="378"/>
      <c r="H370" s="342"/>
      <c r="J370" s="228"/>
    </row>
    <row r="371" spans="1:10">
      <c r="A371" s="356"/>
      <c r="B371" s="344">
        <f>+B369+0.1</f>
        <v>3.5000000000000004</v>
      </c>
      <c r="C371" s="402" t="s">
        <v>237</v>
      </c>
      <c r="D371" s="403"/>
      <c r="E371" s="401"/>
      <c r="F371" s="401"/>
      <c r="G371" s="401"/>
      <c r="H371" s="388"/>
      <c r="J371" s="228"/>
    </row>
    <row r="372" spans="1:10">
      <c r="A372" s="356"/>
      <c r="B372" s="348">
        <f>0.01+B371</f>
        <v>3.5100000000000002</v>
      </c>
      <c r="C372" s="349" t="s">
        <v>290</v>
      </c>
      <c r="D372" s="350">
        <f>D370</f>
        <v>20.139999999999997</v>
      </c>
      <c r="E372" s="351" t="s">
        <v>1</v>
      </c>
      <c r="F372" s="350"/>
      <c r="G372" s="378"/>
      <c r="H372" s="342"/>
      <c r="J372" s="228"/>
    </row>
    <row r="373" spans="1:10">
      <c r="A373" s="356"/>
      <c r="B373" s="348">
        <f t="shared" si="40"/>
        <v>3.52</v>
      </c>
      <c r="C373" s="349" t="s">
        <v>199</v>
      </c>
      <c r="D373" s="350">
        <f>2.8*2.8-0.6*0.6</f>
        <v>7.4799999999999986</v>
      </c>
      <c r="E373" s="351" t="s">
        <v>1</v>
      </c>
      <c r="F373" s="350"/>
      <c r="G373" s="378"/>
      <c r="H373" s="342"/>
      <c r="J373" s="228"/>
    </row>
    <row r="374" spans="1:10">
      <c r="A374" s="356"/>
      <c r="B374" s="348">
        <f t="shared" si="40"/>
        <v>3.53</v>
      </c>
      <c r="C374" s="349" t="s">
        <v>216</v>
      </c>
      <c r="D374" s="350">
        <f>0.6*4*2</f>
        <v>4.8</v>
      </c>
      <c r="E374" s="351" t="s">
        <v>2</v>
      </c>
      <c r="F374" s="350"/>
      <c r="G374" s="378"/>
      <c r="H374" s="342"/>
      <c r="J374" s="228"/>
    </row>
    <row r="375" spans="1:10">
      <c r="A375" s="356"/>
      <c r="B375" s="348">
        <f t="shared" si="40"/>
        <v>3.5399999999999996</v>
      </c>
      <c r="C375" s="349" t="s">
        <v>217</v>
      </c>
      <c r="D375" s="350">
        <f>2.5*4</f>
        <v>10</v>
      </c>
      <c r="E375" s="351" t="s">
        <v>2</v>
      </c>
      <c r="F375" s="350"/>
      <c r="G375" s="378"/>
      <c r="H375" s="342"/>
      <c r="J375" s="228"/>
    </row>
    <row r="376" spans="1:10">
      <c r="A376" s="356"/>
      <c r="B376" s="344">
        <f>+B371+0.1</f>
        <v>3.6000000000000005</v>
      </c>
      <c r="C376" s="402" t="s">
        <v>200</v>
      </c>
      <c r="D376" s="403"/>
      <c r="E376" s="401"/>
      <c r="F376" s="401"/>
      <c r="G376" s="401"/>
      <c r="H376" s="388"/>
      <c r="J376" s="228"/>
    </row>
    <row r="377" spans="1:10">
      <c r="A377" s="356"/>
      <c r="B377" s="348">
        <f t="shared" ref="B377:B382" si="41">0.01+B376</f>
        <v>3.6100000000000003</v>
      </c>
      <c r="C377" s="349" t="s">
        <v>353</v>
      </c>
      <c r="D377" s="350">
        <v>1</v>
      </c>
      <c r="E377" s="351" t="s">
        <v>39</v>
      </c>
      <c r="F377" s="350"/>
      <c r="G377" s="352"/>
      <c r="H377" s="388"/>
      <c r="J377" s="228"/>
    </row>
    <row r="378" spans="1:10">
      <c r="A378" s="356"/>
      <c r="B378" s="348">
        <f t="shared" si="41"/>
        <v>3.62</v>
      </c>
      <c r="C378" s="349" t="s">
        <v>354</v>
      </c>
      <c r="D378" s="350">
        <v>1</v>
      </c>
      <c r="E378" s="351" t="s">
        <v>39</v>
      </c>
      <c r="F378" s="350"/>
      <c r="G378" s="352"/>
      <c r="H378" s="388"/>
      <c r="J378" s="228"/>
    </row>
    <row r="379" spans="1:10">
      <c r="A379" s="356"/>
      <c r="B379" s="348">
        <f t="shared" si="41"/>
        <v>3.63</v>
      </c>
      <c r="C379" s="349" t="s">
        <v>337</v>
      </c>
      <c r="D379" s="350">
        <v>1</v>
      </c>
      <c r="E379" s="351" t="s">
        <v>3</v>
      </c>
      <c r="F379" s="350"/>
      <c r="G379" s="378"/>
      <c r="H379" s="342"/>
      <c r="J379" s="228"/>
    </row>
    <row r="380" spans="1:10">
      <c r="A380" s="356"/>
      <c r="B380" s="348">
        <f t="shared" si="41"/>
        <v>3.6399999999999997</v>
      </c>
      <c r="C380" s="349" t="s">
        <v>258</v>
      </c>
      <c r="D380" s="350">
        <v>1</v>
      </c>
      <c r="E380" s="351" t="s">
        <v>3</v>
      </c>
      <c r="F380" s="350"/>
      <c r="G380" s="378"/>
      <c r="H380" s="342"/>
      <c r="J380" s="228"/>
    </row>
    <row r="381" spans="1:10">
      <c r="A381" s="356"/>
      <c r="B381" s="348">
        <f t="shared" si="41"/>
        <v>3.6499999999999995</v>
      </c>
      <c r="C381" s="349" t="s">
        <v>259</v>
      </c>
      <c r="D381" s="350">
        <v>1</v>
      </c>
      <c r="E381" s="351" t="s">
        <v>3</v>
      </c>
      <c r="F381" s="350"/>
      <c r="G381" s="378"/>
      <c r="H381" s="342"/>
      <c r="J381" s="228"/>
    </row>
    <row r="382" spans="1:10" ht="37.5">
      <c r="A382" s="356"/>
      <c r="B382" s="348">
        <f t="shared" si="41"/>
        <v>3.6599999999999993</v>
      </c>
      <c r="C382" s="349" t="s">
        <v>407</v>
      </c>
      <c r="D382" s="350">
        <v>35</v>
      </c>
      <c r="E382" s="351" t="s">
        <v>13</v>
      </c>
      <c r="F382" s="350"/>
      <c r="G382" s="378"/>
      <c r="H382" s="342"/>
      <c r="J382" s="228"/>
    </row>
    <row r="383" spans="1:10">
      <c r="A383" s="356"/>
      <c r="B383" s="348"/>
      <c r="C383" s="349"/>
      <c r="D383" s="350"/>
      <c r="E383" s="351"/>
      <c r="F383" s="350"/>
      <c r="G383" s="361" t="s">
        <v>33</v>
      </c>
      <c r="H383" s="362">
        <f>SUM(G357:G382)</f>
        <v>0</v>
      </c>
      <c r="J383" s="228"/>
    </row>
    <row r="384" spans="1:10">
      <c r="A384" s="356"/>
      <c r="B384" s="348"/>
      <c r="C384" s="349"/>
      <c r="D384" s="350"/>
      <c r="E384" s="351"/>
      <c r="F384" s="350"/>
      <c r="G384" s="378"/>
      <c r="H384" s="342"/>
      <c r="J384" s="228"/>
    </row>
    <row r="385" spans="1:10">
      <c r="A385" s="356"/>
      <c r="B385" s="348"/>
      <c r="C385" s="349"/>
      <c r="D385" s="350"/>
      <c r="E385" s="351"/>
      <c r="F385" s="350"/>
      <c r="G385" s="378"/>
      <c r="H385" s="342"/>
      <c r="J385" s="228"/>
    </row>
    <row r="386" spans="1:10">
      <c r="A386" s="356"/>
      <c r="B386" s="348"/>
      <c r="C386" s="349"/>
      <c r="D386" s="350"/>
      <c r="E386" s="351"/>
      <c r="F386" s="350"/>
      <c r="G386" s="361"/>
      <c r="H386" s="362"/>
      <c r="J386" s="228"/>
    </row>
    <row r="387" spans="1:10">
      <c r="A387" s="356"/>
      <c r="B387" s="344">
        <v>6</v>
      </c>
      <c r="C387" s="345" t="s">
        <v>410</v>
      </c>
      <c r="D387" s="350"/>
      <c r="E387" s="351"/>
      <c r="F387" s="350"/>
      <c r="G387" s="378"/>
      <c r="H387" s="342"/>
      <c r="J387" s="228"/>
    </row>
    <row r="388" spans="1:10">
      <c r="A388" s="356"/>
      <c r="B388" s="348">
        <f t="shared" ref="B388:B400" si="42">SUM(B387,0.01)</f>
        <v>6.01</v>
      </c>
      <c r="C388" s="349" t="s">
        <v>191</v>
      </c>
      <c r="D388" s="350">
        <f>ROUND(5.55*2.5*1.6,2)</f>
        <v>22.2</v>
      </c>
      <c r="E388" s="351" t="s">
        <v>0</v>
      </c>
      <c r="F388" s="350"/>
      <c r="G388" s="378"/>
      <c r="H388" s="342"/>
      <c r="J388" s="228"/>
    </row>
    <row r="389" spans="1:10">
      <c r="A389" s="356"/>
      <c r="B389" s="348">
        <f t="shared" si="42"/>
        <v>6.02</v>
      </c>
      <c r="C389" s="349" t="s">
        <v>192</v>
      </c>
      <c r="D389" s="350">
        <f>+D388*1.25</f>
        <v>27.75</v>
      </c>
      <c r="E389" s="351" t="s">
        <v>0</v>
      </c>
      <c r="F389" s="350"/>
      <c r="G389" s="378"/>
      <c r="H389" s="342"/>
      <c r="J389" s="228"/>
    </row>
    <row r="390" spans="1:10" ht="37.5">
      <c r="A390" s="356"/>
      <c r="B390" s="348">
        <f t="shared" si="42"/>
        <v>6.0299999999999994</v>
      </c>
      <c r="C390" s="349" t="s">
        <v>465</v>
      </c>
      <c r="D390" s="350">
        <f>ROUND(5.45*2.4*0.14,2)</f>
        <v>1.83</v>
      </c>
      <c r="E390" s="351" t="s">
        <v>0</v>
      </c>
      <c r="F390" s="350"/>
      <c r="G390" s="378"/>
      <c r="H390" s="342"/>
      <c r="J390" s="228"/>
    </row>
    <row r="391" spans="1:10" ht="37.5">
      <c r="A391" s="356"/>
      <c r="B391" s="348">
        <f t="shared" si="42"/>
        <v>6.0399999999999991</v>
      </c>
      <c r="C391" s="349" t="s">
        <v>466</v>
      </c>
      <c r="D391" s="350">
        <f>ROUND(5.45*2.4*0.1,2)</f>
        <v>1.31</v>
      </c>
      <c r="E391" s="351" t="s">
        <v>0</v>
      </c>
      <c r="F391" s="350"/>
      <c r="G391" s="378"/>
      <c r="H391" s="342"/>
      <c r="J391" s="228"/>
    </row>
    <row r="392" spans="1:10" ht="37.5">
      <c r="A392" s="356"/>
      <c r="B392" s="348">
        <f t="shared" si="42"/>
        <v>6.0499999999999989</v>
      </c>
      <c r="C392" s="349" t="s">
        <v>411</v>
      </c>
      <c r="D392" s="350">
        <f>ROUND((5.45*2+2.4*2)*2*0.2*0.15,2)+(0.2*0.15*2.4)</f>
        <v>1.012</v>
      </c>
      <c r="E392" s="351" t="s">
        <v>0</v>
      </c>
      <c r="F392" s="350"/>
      <c r="G392" s="378"/>
      <c r="H392" s="342"/>
      <c r="J392" s="228"/>
    </row>
    <row r="393" spans="1:10">
      <c r="A393" s="356"/>
      <c r="B393" s="348">
        <f t="shared" si="42"/>
        <v>6.0599999999999987</v>
      </c>
      <c r="C393" s="349" t="s">
        <v>412</v>
      </c>
      <c r="D393" s="350">
        <f>ROUND((((5.05+2.4)*2)+2)*1.27,2)</f>
        <v>21.46</v>
      </c>
      <c r="E393" s="351" t="s">
        <v>1</v>
      </c>
      <c r="F393" s="350"/>
      <c r="G393" s="378"/>
      <c r="H393" s="342"/>
      <c r="J393" s="228"/>
    </row>
    <row r="394" spans="1:10">
      <c r="A394" s="356"/>
      <c r="B394" s="348">
        <f t="shared" si="42"/>
        <v>6.0699999999999985</v>
      </c>
      <c r="C394" s="349" t="s">
        <v>193</v>
      </c>
      <c r="D394" s="350">
        <f>ROUND(5.45*2.4,2)</f>
        <v>13.08</v>
      </c>
      <c r="E394" s="351" t="s">
        <v>1</v>
      </c>
      <c r="F394" s="350"/>
      <c r="G394" s="378"/>
      <c r="H394" s="342"/>
      <c r="J394" s="228"/>
    </row>
    <row r="395" spans="1:10">
      <c r="A395" s="356"/>
      <c r="B395" s="348">
        <f t="shared" si="42"/>
        <v>6.0799999999999983</v>
      </c>
      <c r="C395" s="349" t="s">
        <v>413</v>
      </c>
      <c r="D395" s="350">
        <v>26.549999999999997</v>
      </c>
      <c r="E395" s="351" t="s">
        <v>1</v>
      </c>
      <c r="F395" s="350"/>
      <c r="G395" s="378"/>
      <c r="H395" s="342"/>
      <c r="J395" s="228"/>
    </row>
    <row r="396" spans="1:10">
      <c r="A396" s="356"/>
      <c r="B396" s="348">
        <f t="shared" si="42"/>
        <v>6.0899999999999981</v>
      </c>
      <c r="C396" s="349" t="s">
        <v>77</v>
      </c>
      <c r="D396" s="350">
        <v>17.7</v>
      </c>
      <c r="E396" s="351" t="s">
        <v>2</v>
      </c>
      <c r="F396" s="350"/>
      <c r="G396" s="378"/>
      <c r="H396" s="342"/>
      <c r="J396" s="228"/>
    </row>
    <row r="397" spans="1:10">
      <c r="A397" s="356"/>
      <c r="B397" s="348">
        <f t="shared" si="42"/>
        <v>6.0999999999999979</v>
      </c>
      <c r="C397" s="349" t="s">
        <v>194</v>
      </c>
      <c r="D397" s="350">
        <v>0.5</v>
      </c>
      <c r="E397" s="351" t="s">
        <v>3</v>
      </c>
      <c r="F397" s="350"/>
      <c r="G397" s="378"/>
      <c r="H397" s="342"/>
      <c r="J397" s="228"/>
    </row>
    <row r="398" spans="1:10">
      <c r="A398" s="356"/>
      <c r="B398" s="348">
        <f t="shared" si="42"/>
        <v>6.1099999999999977</v>
      </c>
      <c r="C398" s="349" t="s">
        <v>195</v>
      </c>
      <c r="D398" s="350">
        <v>2</v>
      </c>
      <c r="E398" s="351" t="s">
        <v>450</v>
      </c>
      <c r="F398" s="350"/>
      <c r="G398" s="378"/>
      <c r="H398" s="342"/>
      <c r="J398" s="228"/>
    </row>
    <row r="399" spans="1:10">
      <c r="A399" s="356"/>
      <c r="B399" s="348">
        <f t="shared" si="42"/>
        <v>6.1199999999999974</v>
      </c>
      <c r="C399" s="349" t="s">
        <v>196</v>
      </c>
      <c r="D399" s="350">
        <v>1</v>
      </c>
      <c r="E399" s="351" t="s">
        <v>3</v>
      </c>
      <c r="F399" s="350"/>
      <c r="G399" s="378"/>
      <c r="H399" s="342"/>
      <c r="J399" s="228"/>
    </row>
    <row r="400" spans="1:10">
      <c r="A400" s="356"/>
      <c r="B400" s="348">
        <f t="shared" si="42"/>
        <v>6.1299999999999972</v>
      </c>
      <c r="C400" s="349" t="s">
        <v>197</v>
      </c>
      <c r="D400" s="350">
        <v>1</v>
      </c>
      <c r="E400" s="351" t="s">
        <v>39</v>
      </c>
      <c r="F400" s="350"/>
      <c r="G400" s="378"/>
      <c r="H400" s="342"/>
      <c r="J400" s="228"/>
    </row>
    <row r="401" spans="1:10">
      <c r="A401" s="356"/>
      <c r="B401" s="348"/>
      <c r="C401" s="349"/>
      <c r="D401" s="350"/>
      <c r="E401" s="351"/>
      <c r="F401" s="350"/>
      <c r="G401" s="361" t="s">
        <v>33</v>
      </c>
      <c r="H401" s="362">
        <f>SUM(G388:G400)</f>
        <v>0</v>
      </c>
      <c r="J401" s="228"/>
    </row>
    <row r="402" spans="1:10">
      <c r="A402" s="356"/>
      <c r="B402" s="348"/>
      <c r="C402" s="349"/>
      <c r="D402" s="350"/>
      <c r="E402" s="351"/>
      <c r="F402" s="350"/>
      <c r="G402" s="378"/>
      <c r="H402" s="342"/>
      <c r="J402" s="228"/>
    </row>
    <row r="403" spans="1:10">
      <c r="A403" s="356"/>
      <c r="B403" s="344">
        <v>7</v>
      </c>
      <c r="C403" s="345" t="s">
        <v>80</v>
      </c>
      <c r="D403" s="346"/>
      <c r="E403" s="346"/>
      <c r="F403" s="347"/>
      <c r="G403" s="346"/>
      <c r="H403" s="342"/>
    </row>
    <row r="404" spans="1:10" ht="56.25">
      <c r="A404" s="356"/>
      <c r="B404" s="348">
        <f>+B403+0.01</f>
        <v>7.01</v>
      </c>
      <c r="C404" s="349" t="s">
        <v>291</v>
      </c>
      <c r="D404" s="350">
        <v>100</v>
      </c>
      <c r="E404" s="351" t="s">
        <v>83</v>
      </c>
      <c r="F404" s="350"/>
      <c r="G404" s="378"/>
      <c r="H404" s="342"/>
    </row>
    <row r="405" spans="1:10">
      <c r="A405" s="356"/>
      <c r="B405" s="348">
        <f>+B404+0.01</f>
        <v>7.02</v>
      </c>
      <c r="C405" s="349" t="s">
        <v>355</v>
      </c>
      <c r="D405" s="350">
        <v>1</v>
      </c>
      <c r="E405" s="351" t="s">
        <v>3</v>
      </c>
      <c r="F405" s="350"/>
      <c r="G405" s="378"/>
      <c r="H405" s="342"/>
    </row>
    <row r="406" spans="1:10">
      <c r="A406" s="356"/>
      <c r="B406" s="348">
        <f t="shared" ref="B406:B407" si="43">+B405+0.01</f>
        <v>7.0299999999999994</v>
      </c>
      <c r="C406" s="349" t="s">
        <v>297</v>
      </c>
      <c r="D406" s="350">
        <v>1</v>
      </c>
      <c r="E406" s="351" t="s">
        <v>3</v>
      </c>
      <c r="F406" s="350"/>
      <c r="G406" s="378"/>
      <c r="H406" s="342"/>
    </row>
    <row r="407" spans="1:10">
      <c r="A407" s="356"/>
      <c r="B407" s="348">
        <f t="shared" si="43"/>
        <v>7.0399999999999991</v>
      </c>
      <c r="C407" s="349" t="s">
        <v>205</v>
      </c>
      <c r="D407" s="350">
        <v>1</v>
      </c>
      <c r="E407" s="351" t="s">
        <v>39</v>
      </c>
      <c r="F407" s="350"/>
      <c r="G407" s="378"/>
      <c r="H407" s="342"/>
    </row>
    <row r="408" spans="1:10">
      <c r="A408" s="356"/>
      <c r="B408" s="383"/>
      <c r="C408" s="384"/>
      <c r="D408" s="385"/>
      <c r="E408" s="360"/>
      <c r="F408" s="386"/>
      <c r="G408" s="361" t="s">
        <v>33</v>
      </c>
      <c r="H408" s="362">
        <f>SUM(G404:G407)</f>
        <v>0</v>
      </c>
    </row>
    <row r="409" spans="1:10">
      <c r="A409" s="356"/>
      <c r="B409" s="383"/>
      <c r="C409" s="384"/>
      <c r="D409" s="385"/>
      <c r="E409" s="360"/>
      <c r="F409" s="386"/>
      <c r="G409" s="360"/>
      <c r="H409" s="356"/>
    </row>
    <row r="410" spans="1:10">
      <c r="A410" s="356"/>
      <c r="B410" s="404"/>
      <c r="C410" s="345" t="s">
        <v>328</v>
      </c>
      <c r="D410" s="346"/>
      <c r="E410" s="346"/>
      <c r="F410" s="347"/>
      <c r="G410" s="346"/>
      <c r="H410" s="356"/>
    </row>
    <row r="411" spans="1:10">
      <c r="A411" s="356"/>
      <c r="B411" s="344">
        <v>1</v>
      </c>
      <c r="C411" s="345" t="s">
        <v>415</v>
      </c>
      <c r="D411" s="346"/>
      <c r="E411" s="346"/>
      <c r="F411" s="347"/>
      <c r="G411" s="346"/>
      <c r="H411" s="356"/>
    </row>
    <row r="412" spans="1:10" ht="37.5">
      <c r="A412" s="356"/>
      <c r="B412" s="348">
        <f t="shared" ref="B412:B445" si="44">+B411+0.01</f>
        <v>1.01</v>
      </c>
      <c r="C412" s="349" t="s">
        <v>416</v>
      </c>
      <c r="D412" s="350">
        <v>8</v>
      </c>
      <c r="E412" s="351" t="s">
        <v>450</v>
      </c>
      <c r="F412" s="350"/>
      <c r="G412" s="378"/>
      <c r="H412" s="356"/>
    </row>
    <row r="413" spans="1:10">
      <c r="A413" s="356"/>
      <c r="B413" s="348">
        <f t="shared" si="44"/>
        <v>1.02</v>
      </c>
      <c r="C413" s="349" t="s">
        <v>417</v>
      </c>
      <c r="D413" s="350">
        <v>8</v>
      </c>
      <c r="E413" s="351" t="s">
        <v>450</v>
      </c>
      <c r="F413" s="350"/>
      <c r="G413" s="378"/>
      <c r="H413" s="356"/>
    </row>
    <row r="414" spans="1:10">
      <c r="A414" s="356"/>
      <c r="B414" s="348">
        <f t="shared" si="44"/>
        <v>1.03</v>
      </c>
      <c r="C414" s="349" t="s">
        <v>418</v>
      </c>
      <c r="D414" s="350">
        <v>8</v>
      </c>
      <c r="E414" s="351" t="s">
        <v>450</v>
      </c>
      <c r="F414" s="350"/>
      <c r="G414" s="378"/>
      <c r="H414" s="356"/>
    </row>
    <row r="415" spans="1:10">
      <c r="A415" s="356"/>
      <c r="B415" s="348">
        <f t="shared" si="44"/>
        <v>1.04</v>
      </c>
      <c r="C415" s="349" t="s">
        <v>419</v>
      </c>
      <c r="D415" s="350">
        <v>9</v>
      </c>
      <c r="E415" s="351" t="s">
        <v>450</v>
      </c>
      <c r="F415" s="350"/>
      <c r="G415" s="378"/>
      <c r="H415" s="356"/>
    </row>
    <row r="416" spans="1:10">
      <c r="A416" s="356"/>
      <c r="B416" s="348">
        <f t="shared" si="44"/>
        <v>1.05</v>
      </c>
      <c r="C416" s="349" t="s">
        <v>420</v>
      </c>
      <c r="D416" s="350">
        <v>32</v>
      </c>
      <c r="E416" s="351" t="s">
        <v>450</v>
      </c>
      <c r="F416" s="369"/>
      <c r="G416" s="378"/>
      <c r="H416" s="356"/>
    </row>
    <row r="417" spans="1:8" ht="56.25">
      <c r="A417" s="356"/>
      <c r="B417" s="348">
        <f t="shared" si="44"/>
        <v>1.06</v>
      </c>
      <c r="C417" s="349" t="s">
        <v>421</v>
      </c>
      <c r="D417" s="350">
        <v>1</v>
      </c>
      <c r="E417" s="351" t="s">
        <v>3</v>
      </c>
      <c r="F417" s="350"/>
      <c r="G417" s="378"/>
      <c r="H417" s="356"/>
    </row>
    <row r="418" spans="1:8">
      <c r="A418" s="356"/>
      <c r="B418" s="348">
        <f t="shared" si="44"/>
        <v>1.07</v>
      </c>
      <c r="C418" s="349" t="s">
        <v>422</v>
      </c>
      <c r="D418" s="350">
        <v>8</v>
      </c>
      <c r="E418" s="351" t="s">
        <v>450</v>
      </c>
      <c r="F418" s="350"/>
      <c r="G418" s="378"/>
      <c r="H418" s="356"/>
    </row>
    <row r="419" spans="1:8">
      <c r="A419" s="356"/>
      <c r="B419" s="348">
        <f t="shared" si="44"/>
        <v>1.08</v>
      </c>
      <c r="C419" s="349" t="s">
        <v>423</v>
      </c>
      <c r="D419" s="350">
        <v>16</v>
      </c>
      <c r="E419" s="351" t="s">
        <v>450</v>
      </c>
      <c r="F419" s="350"/>
      <c r="G419" s="378"/>
      <c r="H419" s="356"/>
    </row>
    <row r="420" spans="1:8">
      <c r="A420" s="356"/>
      <c r="B420" s="405">
        <f>+B411+1</f>
        <v>2</v>
      </c>
      <c r="C420" s="345" t="s">
        <v>424</v>
      </c>
      <c r="D420" s="350"/>
      <c r="E420" s="360"/>
      <c r="F420" s="347"/>
      <c r="G420" s="346"/>
      <c r="H420" s="356"/>
    </row>
    <row r="421" spans="1:8" ht="37.5">
      <c r="A421" s="356"/>
      <c r="B421" s="348">
        <f t="shared" si="44"/>
        <v>2.0099999999999998</v>
      </c>
      <c r="C421" s="349" t="s">
        <v>426</v>
      </c>
      <c r="D421" s="350">
        <f>8.58*3.28</f>
        <v>28.142399999999999</v>
      </c>
      <c r="E421" s="351" t="s">
        <v>83</v>
      </c>
      <c r="F421" s="350"/>
      <c r="G421" s="378"/>
      <c r="H421" s="356"/>
    </row>
    <row r="422" spans="1:8" ht="37.5">
      <c r="A422" s="356"/>
      <c r="B422" s="348">
        <f t="shared" si="44"/>
        <v>2.0199999999999996</v>
      </c>
      <c r="C422" s="349" t="s">
        <v>427</v>
      </c>
      <c r="D422" s="350">
        <f>+D421+25.6*3.28</f>
        <v>112.1104</v>
      </c>
      <c r="E422" s="351" t="s">
        <v>83</v>
      </c>
      <c r="F422" s="350"/>
      <c r="G422" s="378"/>
      <c r="H422" s="356"/>
    </row>
    <row r="423" spans="1:8" ht="37.5">
      <c r="A423" s="356"/>
      <c r="B423" s="348">
        <f t="shared" si="44"/>
        <v>2.0299999999999994</v>
      </c>
      <c r="C423" s="349" t="s">
        <v>428</v>
      </c>
      <c r="D423" s="350">
        <f>+D422+37.65*3.28</f>
        <v>235.60239999999999</v>
      </c>
      <c r="E423" s="351" t="s">
        <v>83</v>
      </c>
      <c r="F423" s="350"/>
      <c r="G423" s="378"/>
      <c r="H423" s="356"/>
    </row>
    <row r="424" spans="1:8" ht="37.5">
      <c r="A424" s="356"/>
      <c r="B424" s="348">
        <f t="shared" si="44"/>
        <v>2.0399999999999991</v>
      </c>
      <c r="C424" s="349" t="s">
        <v>429</v>
      </c>
      <c r="D424" s="350">
        <f>+D423+33.22*3.28</f>
        <v>344.56399999999996</v>
      </c>
      <c r="E424" s="351" t="s">
        <v>83</v>
      </c>
      <c r="F424" s="350"/>
      <c r="G424" s="378"/>
      <c r="H424" s="356"/>
    </row>
    <row r="425" spans="1:8">
      <c r="A425" s="356"/>
      <c r="B425" s="405">
        <f>+B420+1</f>
        <v>3</v>
      </c>
      <c r="C425" s="345" t="s">
        <v>425</v>
      </c>
      <c r="D425" s="350"/>
      <c r="E425" s="351"/>
      <c r="F425" s="350"/>
      <c r="G425" s="378"/>
      <c r="H425" s="356"/>
    </row>
    <row r="426" spans="1:8" ht="37.5">
      <c r="A426" s="356"/>
      <c r="B426" s="348">
        <f t="shared" si="44"/>
        <v>3.01</v>
      </c>
      <c r="C426" s="349" t="s">
        <v>430</v>
      </c>
      <c r="D426" s="350">
        <f>25.42*3.28</f>
        <v>83.377600000000001</v>
      </c>
      <c r="E426" s="351" t="s">
        <v>83</v>
      </c>
      <c r="F426" s="350"/>
      <c r="G426" s="378"/>
      <c r="H426" s="356"/>
    </row>
    <row r="427" spans="1:8" ht="37.5">
      <c r="A427" s="356"/>
      <c r="B427" s="348">
        <f t="shared" si="44"/>
        <v>3.0199999999999996</v>
      </c>
      <c r="C427" s="349" t="s">
        <v>431</v>
      </c>
      <c r="D427" s="350">
        <f>+D426+35.91</f>
        <v>119.2876</v>
      </c>
      <c r="E427" s="351" t="s">
        <v>83</v>
      </c>
      <c r="F427" s="350"/>
      <c r="G427" s="378"/>
      <c r="H427" s="356"/>
    </row>
    <row r="428" spans="1:8" ht="37.5">
      <c r="A428" s="356"/>
      <c r="B428" s="348">
        <f t="shared" si="44"/>
        <v>3.0299999999999994</v>
      </c>
      <c r="C428" s="349" t="s">
        <v>432</v>
      </c>
      <c r="D428" s="350">
        <f>+D427+34.32*3.28</f>
        <v>231.85719999999998</v>
      </c>
      <c r="E428" s="351" t="s">
        <v>83</v>
      </c>
      <c r="F428" s="350"/>
      <c r="G428" s="378"/>
      <c r="H428" s="356"/>
    </row>
    <row r="429" spans="1:8" ht="37.5">
      <c r="A429" s="356"/>
      <c r="B429" s="348">
        <f t="shared" si="44"/>
        <v>3.0399999999999991</v>
      </c>
      <c r="C429" s="349" t="s">
        <v>433</v>
      </c>
      <c r="D429" s="350">
        <f>+D428+34.7*3.28</f>
        <v>345.67319999999995</v>
      </c>
      <c r="E429" s="351" t="s">
        <v>83</v>
      </c>
      <c r="F429" s="350"/>
      <c r="G429" s="378"/>
      <c r="H429" s="356"/>
    </row>
    <row r="430" spans="1:8" ht="37.5">
      <c r="A430" s="356"/>
      <c r="B430" s="405">
        <f>+B425+1</f>
        <v>4</v>
      </c>
      <c r="C430" s="345" t="s">
        <v>434</v>
      </c>
      <c r="D430" s="346"/>
      <c r="E430" s="346"/>
      <c r="F430" s="347"/>
      <c r="G430" s="346"/>
      <c r="H430" s="356"/>
    </row>
    <row r="431" spans="1:8" ht="37.5">
      <c r="A431" s="356"/>
      <c r="B431" s="348">
        <f t="shared" si="44"/>
        <v>4.01</v>
      </c>
      <c r="C431" s="349" t="s">
        <v>435</v>
      </c>
      <c r="D431" s="350">
        <v>20.22</v>
      </c>
      <c r="E431" s="351" t="s">
        <v>83</v>
      </c>
      <c r="F431" s="350"/>
      <c r="G431" s="378"/>
      <c r="H431" s="356"/>
    </row>
    <row r="432" spans="1:8" ht="37.5">
      <c r="A432" s="356"/>
      <c r="B432" s="348">
        <f t="shared" si="44"/>
        <v>4.0199999999999996</v>
      </c>
      <c r="C432" s="349" t="s">
        <v>436</v>
      </c>
      <c r="D432" s="350">
        <v>86</v>
      </c>
      <c r="E432" s="351" t="s">
        <v>83</v>
      </c>
      <c r="F432" s="350"/>
      <c r="G432" s="378"/>
      <c r="H432" s="356"/>
    </row>
    <row r="433" spans="1:8">
      <c r="A433" s="356"/>
      <c r="B433" s="405">
        <f>+B430+1</f>
        <v>5</v>
      </c>
      <c r="C433" s="345" t="s">
        <v>437</v>
      </c>
      <c r="D433" s="346"/>
      <c r="E433" s="346"/>
      <c r="F433" s="347"/>
      <c r="G433" s="346"/>
      <c r="H433" s="356"/>
    </row>
    <row r="434" spans="1:8">
      <c r="A434" s="356"/>
      <c r="B434" s="348">
        <f t="shared" si="44"/>
        <v>5.01</v>
      </c>
      <c r="C434" s="349" t="s">
        <v>438</v>
      </c>
      <c r="D434" s="350">
        <v>160</v>
      </c>
      <c r="E434" s="351" t="s">
        <v>83</v>
      </c>
      <c r="F434" s="350"/>
      <c r="G434" s="378"/>
      <c r="H434" s="356"/>
    </row>
    <row r="435" spans="1:8">
      <c r="A435" s="356"/>
      <c r="B435" s="348">
        <f t="shared" si="44"/>
        <v>5.0199999999999996</v>
      </c>
      <c r="C435" s="349" t="s">
        <v>439</v>
      </c>
      <c r="D435" s="350">
        <v>32</v>
      </c>
      <c r="E435" s="351" t="s">
        <v>450</v>
      </c>
      <c r="F435" s="350"/>
      <c r="G435" s="378"/>
      <c r="H435" s="356"/>
    </row>
    <row r="436" spans="1:8">
      <c r="A436" s="356"/>
      <c r="B436" s="348">
        <f t="shared" si="44"/>
        <v>5.0299999999999994</v>
      </c>
      <c r="C436" s="349" t="s">
        <v>440</v>
      </c>
      <c r="D436" s="350">
        <v>8</v>
      </c>
      <c r="E436" s="351" t="s">
        <v>450</v>
      </c>
      <c r="F436" s="350"/>
      <c r="G436" s="378"/>
      <c r="H436" s="356"/>
    </row>
    <row r="437" spans="1:8">
      <c r="A437" s="356"/>
      <c r="B437" s="348">
        <f t="shared" si="44"/>
        <v>5.0399999999999991</v>
      </c>
      <c r="C437" s="349" t="s">
        <v>441</v>
      </c>
      <c r="D437" s="350">
        <v>8</v>
      </c>
      <c r="E437" s="351" t="s">
        <v>450</v>
      </c>
      <c r="F437" s="350"/>
      <c r="G437" s="378"/>
      <c r="H437" s="356"/>
    </row>
    <row r="438" spans="1:8">
      <c r="A438" s="356"/>
      <c r="B438" s="348">
        <f t="shared" si="44"/>
        <v>5.0499999999999989</v>
      </c>
      <c r="C438" s="349" t="s">
        <v>442</v>
      </c>
      <c r="D438" s="350">
        <v>8</v>
      </c>
      <c r="E438" s="351" t="s">
        <v>450</v>
      </c>
      <c r="F438" s="350"/>
      <c r="G438" s="378"/>
      <c r="H438" s="356"/>
    </row>
    <row r="439" spans="1:8">
      <c r="A439" s="356"/>
      <c r="B439" s="348">
        <f t="shared" si="44"/>
        <v>5.0599999999999987</v>
      </c>
      <c r="C439" s="349" t="s">
        <v>443</v>
      </c>
      <c r="D439" s="350">
        <v>12</v>
      </c>
      <c r="E439" s="351" t="s">
        <v>450</v>
      </c>
      <c r="F439" s="350"/>
      <c r="G439" s="378"/>
      <c r="H439" s="356"/>
    </row>
    <row r="440" spans="1:8">
      <c r="A440" s="356"/>
      <c r="B440" s="348">
        <f t="shared" si="44"/>
        <v>5.0699999999999985</v>
      </c>
      <c r="C440" s="349" t="s">
        <v>444</v>
      </c>
      <c r="D440" s="350">
        <v>8</v>
      </c>
      <c r="E440" s="351" t="s">
        <v>450</v>
      </c>
      <c r="F440" s="350"/>
      <c r="G440" s="378"/>
      <c r="H440" s="356"/>
    </row>
    <row r="441" spans="1:8">
      <c r="A441" s="356"/>
      <c r="B441" s="348">
        <f t="shared" si="44"/>
        <v>5.0799999999999983</v>
      </c>
      <c r="C441" s="349" t="s">
        <v>445</v>
      </c>
      <c r="D441" s="350">
        <v>2</v>
      </c>
      <c r="E441" s="351" t="s">
        <v>450</v>
      </c>
      <c r="F441" s="350"/>
      <c r="G441" s="378"/>
      <c r="H441" s="356"/>
    </row>
    <row r="442" spans="1:8">
      <c r="A442" s="356"/>
      <c r="B442" s="348">
        <f t="shared" si="44"/>
        <v>5.0899999999999981</v>
      </c>
      <c r="C442" s="349" t="s">
        <v>446</v>
      </c>
      <c r="D442" s="350">
        <v>32</v>
      </c>
      <c r="E442" s="351" t="s">
        <v>450</v>
      </c>
      <c r="F442" s="350"/>
      <c r="G442" s="378"/>
      <c r="H442" s="356"/>
    </row>
    <row r="443" spans="1:8">
      <c r="A443" s="356"/>
      <c r="B443" s="348">
        <f t="shared" si="44"/>
        <v>5.0999999999999979</v>
      </c>
      <c r="C443" s="349" t="s">
        <v>447</v>
      </c>
      <c r="D443" s="350">
        <v>32</v>
      </c>
      <c r="E443" s="351" t="s">
        <v>450</v>
      </c>
      <c r="F443" s="350"/>
      <c r="G443" s="378"/>
      <c r="H443" s="356"/>
    </row>
    <row r="444" spans="1:8">
      <c r="A444" s="356"/>
      <c r="B444" s="348">
        <f t="shared" si="44"/>
        <v>5.1099999999999977</v>
      </c>
      <c r="C444" s="349" t="s">
        <v>448</v>
      </c>
      <c r="D444" s="350">
        <v>8</v>
      </c>
      <c r="E444" s="351" t="s">
        <v>450</v>
      </c>
      <c r="F444" s="350"/>
      <c r="G444" s="378"/>
      <c r="H444" s="356"/>
    </row>
    <row r="445" spans="1:8">
      <c r="A445" s="356"/>
      <c r="B445" s="348">
        <f t="shared" si="44"/>
        <v>5.1199999999999974</v>
      </c>
      <c r="C445" s="349" t="s">
        <v>449</v>
      </c>
      <c r="D445" s="350">
        <v>16</v>
      </c>
      <c r="E445" s="351" t="s">
        <v>450</v>
      </c>
      <c r="F445" s="350"/>
      <c r="G445" s="378"/>
      <c r="H445" s="356"/>
    </row>
    <row r="446" spans="1:8">
      <c r="A446" s="356"/>
      <c r="B446" s="372"/>
      <c r="C446" s="349"/>
      <c r="D446" s="350"/>
      <c r="E446" s="351"/>
      <c r="F446" s="350"/>
      <c r="G446" s="361" t="s">
        <v>33</v>
      </c>
      <c r="H446" s="362">
        <f>SUM(G412:G445)</f>
        <v>0</v>
      </c>
    </row>
    <row r="447" spans="1:8">
      <c r="A447" s="356"/>
      <c r="B447" s="372"/>
      <c r="C447" s="349"/>
      <c r="D447" s="350"/>
      <c r="E447" s="351"/>
      <c r="F447" s="350"/>
      <c r="G447" s="361"/>
      <c r="H447" s="362"/>
    </row>
    <row r="448" spans="1:8">
      <c r="A448" s="356"/>
      <c r="B448" s="383"/>
      <c r="C448" s="384"/>
      <c r="D448" s="385"/>
      <c r="E448" s="360"/>
      <c r="F448" s="386"/>
      <c r="G448" s="360"/>
      <c r="H448" s="356"/>
    </row>
    <row r="449" spans="1:10" s="239" customFormat="1">
      <c r="A449" s="343"/>
      <c r="B449" s="344">
        <v>4</v>
      </c>
      <c r="C449" s="345" t="s">
        <v>338</v>
      </c>
      <c r="D449" s="346"/>
      <c r="E449" s="346"/>
      <c r="F449" s="347"/>
      <c r="G449" s="346"/>
      <c r="H449" s="342"/>
    </row>
    <row r="450" spans="1:10" ht="37.5">
      <c r="A450" s="356"/>
      <c r="B450" s="348">
        <f>0.01+B449</f>
        <v>4.01</v>
      </c>
      <c r="C450" s="349" t="s">
        <v>451</v>
      </c>
      <c r="D450" s="350">
        <v>28</v>
      </c>
      <c r="E450" s="351" t="s">
        <v>3</v>
      </c>
      <c r="F450" s="350"/>
      <c r="G450" s="378"/>
      <c r="H450" s="342"/>
      <c r="J450" s="228"/>
    </row>
    <row r="451" spans="1:10">
      <c r="A451" s="356"/>
      <c r="B451" s="348">
        <f>0.01+B450</f>
        <v>4.0199999999999996</v>
      </c>
      <c r="C451" s="349" t="s">
        <v>252</v>
      </c>
      <c r="D451" s="350">
        <v>2</v>
      </c>
      <c r="E451" s="351" t="s">
        <v>3</v>
      </c>
      <c r="F451" s="350"/>
      <c r="G451" s="378"/>
      <c r="H451" s="342"/>
      <c r="J451" s="228"/>
    </row>
    <row r="452" spans="1:10" ht="37.5">
      <c r="A452" s="356"/>
      <c r="B452" s="348">
        <f t="shared" ref="B452:B456" si="45">0.01+B451</f>
        <v>4.0299999999999994</v>
      </c>
      <c r="C452" s="349" t="s">
        <v>339</v>
      </c>
      <c r="D452" s="350">
        <v>1</v>
      </c>
      <c r="E452" s="351" t="s">
        <v>3</v>
      </c>
      <c r="F452" s="350"/>
      <c r="G452" s="378"/>
      <c r="H452" s="342"/>
      <c r="J452" s="228"/>
    </row>
    <row r="453" spans="1:10">
      <c r="A453" s="356"/>
      <c r="B453" s="348">
        <f t="shared" si="45"/>
        <v>4.0399999999999991</v>
      </c>
      <c r="C453" s="349" t="s">
        <v>340</v>
      </c>
      <c r="D453" s="350">
        <v>1</v>
      </c>
      <c r="E453" s="351" t="s">
        <v>3</v>
      </c>
      <c r="F453" s="350"/>
      <c r="G453" s="378"/>
      <c r="H453" s="342"/>
      <c r="J453" s="228"/>
    </row>
    <row r="454" spans="1:10">
      <c r="A454" s="356"/>
      <c r="B454" s="348">
        <f t="shared" si="45"/>
        <v>4.0499999999999989</v>
      </c>
      <c r="C454" s="349" t="s">
        <v>341</v>
      </c>
      <c r="D454" s="350">
        <v>180</v>
      </c>
      <c r="E454" s="351" t="s">
        <v>2</v>
      </c>
      <c r="F454" s="350"/>
      <c r="G454" s="378"/>
      <c r="H454" s="342"/>
      <c r="J454" s="228"/>
    </row>
    <row r="455" spans="1:10">
      <c r="A455" s="356"/>
      <c r="B455" s="348">
        <f t="shared" si="45"/>
        <v>4.0599999999999987</v>
      </c>
      <c r="C455" s="349" t="s">
        <v>235</v>
      </c>
      <c r="D455" s="350">
        <v>2</v>
      </c>
      <c r="E455" s="351" t="s">
        <v>3</v>
      </c>
      <c r="F455" s="350"/>
      <c r="G455" s="378"/>
      <c r="H455" s="342"/>
      <c r="J455" s="228"/>
    </row>
    <row r="456" spans="1:10">
      <c r="A456" s="356"/>
      <c r="B456" s="348">
        <f t="shared" si="45"/>
        <v>4.0699999999999985</v>
      </c>
      <c r="C456" s="349" t="s">
        <v>342</v>
      </c>
      <c r="D456" s="350">
        <v>1</v>
      </c>
      <c r="E456" s="350" t="s">
        <v>2</v>
      </c>
      <c r="F456" s="350"/>
      <c r="G456" s="378"/>
      <c r="H456" s="342"/>
      <c r="J456" s="228"/>
    </row>
    <row r="457" spans="1:10">
      <c r="A457" s="356"/>
      <c r="B457" s="383"/>
      <c r="C457" s="384"/>
      <c r="D457" s="385"/>
      <c r="E457" s="360"/>
      <c r="F457" s="386"/>
      <c r="G457" s="361" t="s">
        <v>33</v>
      </c>
      <c r="H457" s="362">
        <f>SUM(G450:G456)</f>
        <v>0</v>
      </c>
      <c r="J457" s="228"/>
    </row>
    <row r="458" spans="1:10">
      <c r="A458" s="294"/>
      <c r="B458" s="315"/>
      <c r="C458" s="223"/>
      <c r="D458" s="224"/>
      <c r="E458" s="225"/>
      <c r="F458" s="316"/>
      <c r="G458" s="226"/>
      <c r="H458" s="314"/>
    </row>
    <row r="459" spans="1:10" s="243" customFormat="1" ht="20.25">
      <c r="A459" s="317"/>
      <c r="B459" s="318" t="s">
        <v>221</v>
      </c>
      <c r="C459" s="319"/>
      <c r="D459" s="319"/>
      <c r="E459" s="319"/>
      <c r="F459" s="319"/>
      <c r="G459" s="320"/>
      <c r="H459" s="321">
        <f>SUM(G19:G458)</f>
        <v>0</v>
      </c>
    </row>
    <row r="460" spans="1:10" ht="20.25">
      <c r="A460" s="294"/>
      <c r="B460" s="322"/>
      <c r="C460" s="323" t="s">
        <v>11</v>
      </c>
      <c r="D460" s="324"/>
      <c r="E460" s="324"/>
      <c r="F460" s="325"/>
      <c r="G460" s="326"/>
      <c r="H460" s="327"/>
    </row>
    <row r="461" spans="1:10" ht="20.25">
      <c r="A461" s="294"/>
      <c r="B461" s="328"/>
      <c r="C461" s="230" t="s">
        <v>12</v>
      </c>
      <c r="D461" s="231">
        <v>10</v>
      </c>
      <c r="E461" s="232" t="s">
        <v>13</v>
      </c>
      <c r="F461" s="329"/>
      <c r="G461" s="330"/>
      <c r="H461" s="331"/>
    </row>
    <row r="462" spans="1:10" ht="20.25">
      <c r="A462" s="294"/>
      <c r="B462" s="328"/>
      <c r="C462" s="230" t="s">
        <v>15</v>
      </c>
      <c r="D462" s="231">
        <v>2.6</v>
      </c>
      <c r="E462" s="232" t="s">
        <v>13</v>
      </c>
      <c r="F462" s="329"/>
      <c r="G462" s="330"/>
      <c r="H462" s="331"/>
    </row>
    <row r="463" spans="1:10" ht="20.25">
      <c r="A463" s="294"/>
      <c r="B463" s="328"/>
      <c r="C463" s="230" t="s">
        <v>16</v>
      </c>
      <c r="D463" s="231">
        <v>1</v>
      </c>
      <c r="E463" s="232" t="s">
        <v>13</v>
      </c>
      <c r="F463" s="329"/>
      <c r="G463" s="330"/>
      <c r="H463" s="331"/>
    </row>
    <row r="464" spans="1:10" ht="20.25">
      <c r="A464" s="294"/>
      <c r="B464" s="328"/>
      <c r="C464" s="230" t="s">
        <v>17</v>
      </c>
      <c r="D464" s="231">
        <v>1</v>
      </c>
      <c r="E464" s="232" t="s">
        <v>13</v>
      </c>
      <c r="F464" s="329"/>
      <c r="G464" s="330"/>
      <c r="H464" s="331"/>
    </row>
    <row r="465" spans="1:9" ht="20.25">
      <c r="A465" s="294"/>
      <c r="B465" s="328"/>
      <c r="C465" s="230" t="s">
        <v>14</v>
      </c>
      <c r="D465" s="231">
        <v>0.1</v>
      </c>
      <c r="E465" s="232" t="s">
        <v>13</v>
      </c>
      <c r="F465" s="329"/>
      <c r="G465" s="330"/>
      <c r="H465" s="331"/>
    </row>
    <row r="466" spans="1:9" ht="20.25">
      <c r="A466" s="294"/>
      <c r="B466" s="328"/>
      <c r="C466" s="230" t="s">
        <v>18</v>
      </c>
      <c r="D466" s="231">
        <v>1.5</v>
      </c>
      <c r="E466" s="232" t="s">
        <v>13</v>
      </c>
      <c r="F466" s="329"/>
      <c r="G466" s="330"/>
      <c r="H466" s="331"/>
    </row>
    <row r="467" spans="1:9" ht="20.25">
      <c r="A467" s="294"/>
      <c r="B467" s="328"/>
      <c r="C467" s="230" t="s">
        <v>487</v>
      </c>
      <c r="D467" s="231">
        <v>6</v>
      </c>
      <c r="E467" s="232" t="s">
        <v>13</v>
      </c>
      <c r="F467" s="329"/>
      <c r="G467" s="330"/>
      <c r="H467" s="331"/>
    </row>
    <row r="468" spans="1:9" ht="20.25">
      <c r="A468" s="294"/>
      <c r="B468" s="328"/>
      <c r="C468" s="230" t="s">
        <v>20</v>
      </c>
      <c r="D468" s="231">
        <v>18</v>
      </c>
      <c r="E468" s="232" t="s">
        <v>13</v>
      </c>
      <c r="F468" s="329"/>
      <c r="G468" s="330"/>
      <c r="H468" s="331"/>
    </row>
    <row r="469" spans="1:9" ht="20.25">
      <c r="A469" s="294"/>
      <c r="B469" s="328"/>
      <c r="C469" s="230" t="s">
        <v>485</v>
      </c>
      <c r="D469" s="231">
        <v>1.5</v>
      </c>
      <c r="E469" s="232" t="s">
        <v>13</v>
      </c>
      <c r="F469" s="329"/>
      <c r="G469" s="330"/>
      <c r="H469" s="331"/>
    </row>
    <row r="470" spans="1:9" s="244" customFormat="1" ht="20.25">
      <c r="A470" s="332"/>
      <c r="B470" s="318" t="s">
        <v>222</v>
      </c>
      <c r="C470" s="319"/>
      <c r="D470" s="319"/>
      <c r="E470" s="319"/>
      <c r="F470" s="319"/>
      <c r="G470" s="320"/>
      <c r="H470" s="312">
        <f>+SUM(H461:H469)</f>
        <v>0</v>
      </c>
    </row>
    <row r="471" spans="1:9" ht="20.25">
      <c r="A471" s="294"/>
      <c r="B471" s="333"/>
      <c r="C471" s="334"/>
      <c r="D471" s="335"/>
      <c r="E471" s="335"/>
      <c r="F471" s="329"/>
      <c r="G471" s="330"/>
      <c r="H471" s="336"/>
    </row>
    <row r="472" spans="1:9" s="245" customFormat="1" ht="20.25">
      <c r="A472" s="337"/>
      <c r="B472" s="338" t="s">
        <v>34</v>
      </c>
      <c r="C472" s="339"/>
      <c r="D472" s="339"/>
      <c r="E472" s="339"/>
      <c r="F472" s="339"/>
      <c r="G472" s="340"/>
      <c r="H472" s="341">
        <f>+H470+H459</f>
        <v>0</v>
      </c>
    </row>
    <row r="473" spans="1:9" s="239" customFormat="1">
      <c r="B473" s="258"/>
      <c r="C473" s="233"/>
      <c r="D473" s="254"/>
      <c r="E473" s="234"/>
      <c r="F473" s="234"/>
      <c r="G473" s="234"/>
      <c r="H473" s="256"/>
      <c r="I473" s="236"/>
    </row>
    <row r="474" spans="1:9">
      <c r="B474" s="259"/>
      <c r="C474" s="250"/>
      <c r="D474" s="292"/>
      <c r="E474" s="292"/>
      <c r="F474" s="292"/>
      <c r="G474" s="249"/>
    </row>
    <row r="475" spans="1:9">
      <c r="B475" s="259"/>
      <c r="C475" s="251"/>
      <c r="D475" s="293"/>
      <c r="E475" s="293"/>
      <c r="F475" s="293"/>
      <c r="G475" s="249"/>
    </row>
    <row r="476" spans="1:9">
      <c r="B476" s="259"/>
      <c r="C476" s="252"/>
      <c r="D476" s="255"/>
      <c r="E476" s="255"/>
      <c r="F476" s="260"/>
      <c r="G476" s="249"/>
    </row>
    <row r="477" spans="1:9">
      <c r="B477" s="259"/>
      <c r="C477" s="246"/>
      <c r="D477" s="247"/>
      <c r="E477" s="247"/>
      <c r="F477" s="247"/>
      <c r="G477" s="249"/>
    </row>
    <row r="478" spans="1:9">
      <c r="B478" s="259"/>
      <c r="C478" s="246"/>
      <c r="D478" s="247"/>
      <c r="E478" s="247"/>
      <c r="F478" s="247"/>
      <c r="G478" s="249"/>
    </row>
    <row r="479" spans="1:9">
      <c r="B479" s="259"/>
      <c r="C479" s="246"/>
      <c r="D479" s="247"/>
      <c r="E479" s="247"/>
      <c r="F479" s="247"/>
      <c r="G479" s="249"/>
    </row>
    <row r="480" spans="1:9">
      <c r="B480" s="291"/>
      <c r="C480" s="291"/>
      <c r="D480" s="291"/>
      <c r="E480" s="291"/>
      <c r="F480" s="291"/>
      <c r="G480" s="249"/>
    </row>
    <row r="481" spans="2:7">
      <c r="B481" s="291"/>
      <c r="C481" s="291"/>
      <c r="D481" s="291"/>
      <c r="E481" s="291"/>
      <c r="F481" s="291"/>
      <c r="G481" s="249"/>
    </row>
    <row r="482" spans="2:7">
      <c r="B482" s="290"/>
      <c r="C482" s="290"/>
      <c r="D482" s="290"/>
      <c r="E482" s="290"/>
      <c r="F482" s="290"/>
      <c r="G482" s="249"/>
    </row>
    <row r="483" spans="2:7">
      <c r="B483" s="291"/>
      <c r="C483" s="291"/>
      <c r="D483" s="291"/>
      <c r="E483" s="291"/>
      <c r="F483" s="291"/>
      <c r="G483" s="249"/>
    </row>
  </sheetData>
  <mergeCells count="18">
    <mergeCell ref="B483:F483"/>
    <mergeCell ref="D474:F474"/>
    <mergeCell ref="D475:F475"/>
    <mergeCell ref="B480:F480"/>
    <mergeCell ref="B481:F481"/>
    <mergeCell ref="B13:H13"/>
    <mergeCell ref="B14:H14"/>
    <mergeCell ref="B15:H15"/>
    <mergeCell ref="B482:F482"/>
    <mergeCell ref="B459:G459"/>
    <mergeCell ref="B470:G470"/>
    <mergeCell ref="B472:G472"/>
    <mergeCell ref="D221:G221"/>
    <mergeCell ref="A7:H7"/>
    <mergeCell ref="A8:H8"/>
    <mergeCell ref="A9:H9"/>
    <mergeCell ref="A10:H10"/>
    <mergeCell ref="A11:H11"/>
  </mergeCells>
  <printOptions horizontalCentered="1"/>
  <pageMargins left="0.15748031496063" right="0.15748031496063" top="1.7322834645669301" bottom="0.31496062992126" header="0.23622047244094499" footer="0"/>
  <pageSetup scale="45" fitToHeight="0" orientation="portrait" horizontalDpi="4294967293" verticalDpi="4294967293" r:id="rId1"/>
  <headerFooter alignWithMargins="0">
    <oddFooter>&amp;C&amp;P / &amp;N</oddFooter>
  </headerFooter>
  <rowBreaks count="11" manualBreakCount="11">
    <brk id="53" max="16383" man="1"/>
    <brk id="69" max="16383" man="1"/>
    <brk id="104" max="16383" man="1"/>
    <brk id="144" max="16383" man="1"/>
    <brk id="172" max="16383" man="1"/>
    <brk id="219" max="16383" man="1"/>
    <brk id="247" max="16383" man="1"/>
    <brk id="285" max="16383" man="1"/>
    <brk id="331" max="16383" man="1"/>
    <brk id="384" max="16383" man="1"/>
    <brk id="419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6</vt:i4>
      </vt:variant>
    </vt:vector>
  </HeadingPairs>
  <TitlesOfParts>
    <vt:vector size="10" baseType="lpstr">
      <vt:lpstr>PRESUP.EDIF.TIPO A "EL RIIITO"</vt:lpstr>
      <vt:lpstr>PRES Comision</vt:lpstr>
      <vt:lpstr>PRES Comision PRECIO ANTIGUO</vt:lpstr>
      <vt:lpstr>Volumetria PLAY SABANETA</vt:lpstr>
      <vt:lpstr>'PRES Comision'!Área_de_impresión</vt:lpstr>
      <vt:lpstr>'PRES Comision PRECIO ANTIGUO'!Área_de_impresión</vt:lpstr>
      <vt:lpstr>'PRESUP.EDIF.TIPO A "EL RIIITO"'!Área_de_impresión</vt:lpstr>
      <vt:lpstr>'PRES Comision'!Títulos_a_imprimir</vt:lpstr>
      <vt:lpstr>'PRES Comision PRECIO ANTIGUO'!Títulos_a_imprimir</vt:lpstr>
      <vt:lpstr>'Volumetria PLAY SABANETA'!Títulos_a_imprimir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schleidenreyes</dc:creator>
  <cp:lastModifiedBy>User</cp:lastModifiedBy>
  <cp:lastPrinted>2021-12-01T21:54:18Z</cp:lastPrinted>
  <dcterms:created xsi:type="dcterms:W3CDTF">2013-10-15T18:52:25Z</dcterms:created>
  <dcterms:modified xsi:type="dcterms:W3CDTF">2021-12-14T00:52:52Z</dcterms:modified>
</cp:coreProperties>
</file>